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bilah nur r\Documents\"/>
    </mc:Choice>
  </mc:AlternateContent>
  <xr:revisionPtr revIDLastSave="0" documentId="13_ncr:1_{A3BCCD2A-8555-4084-8C67-EBE750DF9CD2}" xr6:coauthVersionLast="47" xr6:coauthVersionMax="47" xr10:uidLastSave="{00000000-0000-0000-0000-000000000000}"/>
  <bookViews>
    <workbookView xWindow="-110" yWindow="-110" windowWidth="19420" windowHeight="10300" firstSheet="4" activeTab="7" xr2:uid="{00000000-000D-0000-FFFF-FFFF00000000}"/>
  </bookViews>
  <sheets>
    <sheet name="KADAR AIR" sheetId="1" r:id="rId1"/>
    <sheet name="KADAR ABU" sheetId="13" r:id="rId2"/>
    <sheet name="PROTEIN" sheetId="8" r:id="rId3"/>
    <sheet name="RENDEMEN" sheetId="2" r:id="rId4"/>
    <sheet name="KELARUTAN" sheetId="12" r:id="rId5"/>
    <sheet name=" WARNA L" sheetId="3" r:id="rId6"/>
    <sheet name="WARNA a" sheetId="4" r:id="rId7"/>
    <sheet name="WARNA b" sheetId="5" r:id="rId8"/>
    <sheet name="orlep aroma" sheetId="10" r:id="rId9"/>
    <sheet name="orlep warna" sheetId="11" r:id="rId10"/>
  </sheets>
  <definedNames>
    <definedName name="_xlnm._FilterDatabase" localSheetId="3" hidden="1">RENDEMEN!#REF!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2" l="1"/>
  <c r="L46" i="13" l="1"/>
  <c r="J46" i="13"/>
  <c r="G10" i="2"/>
  <c r="G11" i="2"/>
  <c r="G12" i="2"/>
  <c r="G13" i="2"/>
  <c r="G14" i="2"/>
  <c r="G15" i="2"/>
  <c r="G16" i="2"/>
  <c r="G17" i="2"/>
  <c r="D42" i="2" l="1"/>
  <c r="D39" i="2"/>
  <c r="C36" i="2" l="1"/>
  <c r="E36" i="2" s="1"/>
  <c r="H58" i="10"/>
  <c r="H58" i="11" l="1"/>
  <c r="D48" i="10" l="1"/>
  <c r="L38" i="11" l="1"/>
  <c r="H57" i="11" s="1"/>
  <c r="K38" i="11"/>
  <c r="H56" i="11" s="1"/>
  <c r="J38" i="11"/>
  <c r="H55" i="11" s="1"/>
  <c r="I38" i="11"/>
  <c r="H54" i="11" s="1"/>
  <c r="H38" i="11"/>
  <c r="H53" i="11" s="1"/>
  <c r="G38" i="11"/>
  <c r="H52" i="11" s="1"/>
  <c r="F38" i="11"/>
  <c r="H51" i="11" s="1"/>
  <c r="E38" i="11"/>
  <c r="H50" i="11" s="1"/>
  <c r="D38" i="11"/>
  <c r="H49" i="11" s="1"/>
  <c r="L37" i="11"/>
  <c r="K37" i="11"/>
  <c r="J37" i="11"/>
  <c r="I37" i="11"/>
  <c r="H37" i="11"/>
  <c r="G37" i="11"/>
  <c r="F37" i="11"/>
  <c r="E37" i="11"/>
  <c r="D37" i="11"/>
  <c r="K38" i="10"/>
  <c r="J38" i="10"/>
  <c r="I38" i="10"/>
  <c r="H38" i="10"/>
  <c r="G38" i="10"/>
  <c r="F38" i="10"/>
  <c r="E38" i="10"/>
  <c r="D38" i="10"/>
  <c r="C38" i="10"/>
  <c r="D48" i="11"/>
  <c r="E45" i="12" l="1"/>
  <c r="E43" i="12"/>
  <c r="E42" i="12"/>
  <c r="E41" i="12"/>
  <c r="E40" i="12"/>
  <c r="E39" i="12"/>
  <c r="K39" i="8"/>
  <c r="K37" i="8"/>
  <c r="K36" i="8"/>
  <c r="K35" i="8"/>
  <c r="K34" i="8"/>
  <c r="K33" i="8"/>
  <c r="I42" i="12" l="1"/>
  <c r="J39" i="12"/>
  <c r="I39" i="12"/>
  <c r="I43" i="12"/>
  <c r="I41" i="12"/>
  <c r="J41" i="12"/>
  <c r="E44" i="12"/>
  <c r="J42" i="12" s="1"/>
  <c r="I40" i="12"/>
  <c r="J40" i="12"/>
  <c r="K38" i="8"/>
  <c r="P35" i="8" s="1"/>
  <c r="O34" i="8" l="1"/>
  <c r="J43" i="12"/>
  <c r="O33" i="8"/>
  <c r="P34" i="8"/>
  <c r="P36" i="8"/>
  <c r="O36" i="8"/>
  <c r="O37" i="8"/>
  <c r="O35" i="8"/>
  <c r="P33" i="8"/>
  <c r="D30" i="1"/>
  <c r="D28" i="1"/>
  <c r="D27" i="1"/>
  <c r="D26" i="1"/>
  <c r="D25" i="1"/>
  <c r="D24" i="1"/>
  <c r="C24" i="4"/>
  <c r="D29" i="1" l="1"/>
  <c r="I26" i="1" s="1"/>
  <c r="I27" i="1" l="1"/>
  <c r="I28" i="1"/>
  <c r="H25" i="1"/>
  <c r="H26" i="1"/>
  <c r="I24" i="1"/>
  <c r="H27" i="1"/>
  <c r="H28" i="1"/>
  <c r="H24" i="1"/>
  <c r="I25" i="1"/>
  <c r="D30" i="5"/>
  <c r="D28" i="5"/>
  <c r="D27" i="5"/>
  <c r="D26" i="5"/>
  <c r="D25" i="5"/>
  <c r="D24" i="5"/>
  <c r="D29" i="5" l="1"/>
  <c r="H27" i="5" s="1"/>
  <c r="D30" i="3"/>
  <c r="D28" i="3"/>
  <c r="D27" i="3"/>
  <c r="D26" i="3"/>
  <c r="D25" i="3"/>
  <c r="D24" i="3"/>
  <c r="D30" i="2"/>
  <c r="D28" i="2"/>
  <c r="D27" i="2"/>
  <c r="D26" i="2"/>
  <c r="D25" i="2"/>
  <c r="D24" i="2"/>
  <c r="H26" i="5" l="1"/>
  <c r="I24" i="5"/>
  <c r="I25" i="5"/>
  <c r="H28" i="5"/>
  <c r="H24" i="5"/>
  <c r="H25" i="5"/>
  <c r="I26" i="5"/>
  <c r="I27" i="5"/>
  <c r="I28" i="5"/>
  <c r="D29" i="2"/>
  <c r="I27" i="2" s="1"/>
  <c r="E28" i="2"/>
  <c r="F28" i="2" s="1"/>
  <c r="D29" i="3"/>
  <c r="I24" i="3" s="1"/>
  <c r="H25" i="3" l="1"/>
  <c r="I28" i="3"/>
  <c r="H28" i="3"/>
  <c r="I25" i="3"/>
  <c r="I27" i="3"/>
  <c r="H26" i="3"/>
  <c r="H24" i="3"/>
  <c r="H27" i="3"/>
  <c r="I26" i="3"/>
  <c r="H26" i="2"/>
  <c r="H25" i="2"/>
  <c r="H27" i="2"/>
  <c r="H24" i="2"/>
  <c r="I26" i="2"/>
  <c r="H28" i="2"/>
  <c r="I24" i="2"/>
  <c r="I25" i="2"/>
  <c r="I28" i="2"/>
  <c r="D16" i="3"/>
  <c r="N38" i="10"/>
  <c r="V38" i="10" l="1"/>
  <c r="U38" i="10"/>
  <c r="T38" i="10"/>
  <c r="S38" i="10"/>
  <c r="R38" i="10"/>
  <c r="Q38" i="10"/>
  <c r="P38" i="10"/>
  <c r="O38" i="10"/>
  <c r="V37" i="10"/>
  <c r="I57" i="10" s="1"/>
  <c r="U37" i="10"/>
  <c r="I56" i="10" s="1"/>
  <c r="T37" i="10"/>
  <c r="I55" i="10" s="1"/>
  <c r="S37" i="10"/>
  <c r="I54" i="10" s="1"/>
  <c r="R37" i="10"/>
  <c r="I53" i="10" s="1"/>
  <c r="Q37" i="10"/>
  <c r="I52" i="10" s="1"/>
  <c r="P37" i="10"/>
  <c r="I51" i="10" s="1"/>
  <c r="O37" i="10"/>
  <c r="I50" i="10" s="1"/>
  <c r="N37" i="10"/>
  <c r="I49" i="10" l="1"/>
  <c r="D47" i="10"/>
  <c r="W39" i="11"/>
  <c r="V39" i="11"/>
  <c r="U39" i="11"/>
  <c r="T39" i="11"/>
  <c r="S39" i="11"/>
  <c r="R39" i="11"/>
  <c r="Q39" i="11"/>
  <c r="P39" i="11"/>
  <c r="O39" i="11"/>
  <c r="W38" i="11"/>
  <c r="V38" i="11"/>
  <c r="U38" i="11"/>
  <c r="I55" i="11" s="1"/>
  <c r="T38" i="11"/>
  <c r="I54" i="11" s="1"/>
  <c r="S38" i="11"/>
  <c r="I53" i="11" s="1"/>
  <c r="R38" i="11"/>
  <c r="I52" i="11" s="1"/>
  <c r="Q38" i="11"/>
  <c r="I51" i="11" s="1"/>
  <c r="P38" i="11"/>
  <c r="I50" i="11" s="1"/>
  <c r="O38" i="11"/>
  <c r="I49" i="11" s="1"/>
  <c r="I56" i="11" l="1"/>
  <c r="I57" i="11"/>
  <c r="D47" i="11"/>
  <c r="C27" i="4"/>
  <c r="C28" i="4"/>
  <c r="C30" i="4"/>
  <c r="C26" i="4"/>
  <c r="C25" i="4"/>
  <c r="C29" i="4" l="1"/>
  <c r="H24" i="4" s="1"/>
  <c r="H25" i="4"/>
  <c r="G25" i="4"/>
  <c r="H28" i="4"/>
  <c r="G28" i="4"/>
  <c r="H26" i="4"/>
  <c r="G26" i="4"/>
  <c r="G27" i="4"/>
  <c r="H27" i="4"/>
  <c r="G24" i="4" l="1"/>
  <c r="H16" i="12"/>
  <c r="L12" i="12" s="1"/>
  <c r="H11" i="12"/>
  <c r="M10" i="12" s="1"/>
  <c r="H12" i="12"/>
  <c r="H13" i="12"/>
  <c r="H14" i="12"/>
  <c r="M11" i="12" s="1"/>
  <c r="H15" i="12"/>
  <c r="N11" i="12" s="1"/>
  <c r="H17" i="12"/>
  <c r="M12" i="12" s="1"/>
  <c r="H18" i="12"/>
  <c r="N12" i="12" s="1"/>
  <c r="H19" i="12"/>
  <c r="H20" i="12"/>
  <c r="M13" i="12" s="1"/>
  <c r="H21" i="12"/>
  <c r="N13" i="12" s="1"/>
  <c r="H22" i="12"/>
  <c r="L14" i="12" s="1"/>
  <c r="H23" i="12"/>
  <c r="M14" i="12" s="1"/>
  <c r="H24" i="12"/>
  <c r="N14" i="12" s="1"/>
  <c r="H25" i="12"/>
  <c r="L15" i="12" s="1"/>
  <c r="H26" i="12"/>
  <c r="M15" i="12" s="1"/>
  <c r="H27" i="12"/>
  <c r="N15" i="12" s="1"/>
  <c r="H28" i="12"/>
  <c r="H29" i="12"/>
  <c r="M16" i="12" s="1"/>
  <c r="H30" i="12"/>
  <c r="N16" i="12" s="1"/>
  <c r="H31" i="12"/>
  <c r="L17" i="12" s="1"/>
  <c r="H32" i="12"/>
  <c r="M17" i="12" s="1"/>
  <c r="H33" i="12"/>
  <c r="N17" i="12" s="1"/>
  <c r="H8" i="12"/>
  <c r="M9" i="12" s="1"/>
  <c r="H9" i="12"/>
  <c r="N9" i="12" s="1"/>
  <c r="H10" i="12"/>
  <c r="L10" i="12" s="1"/>
  <c r="H7" i="12"/>
  <c r="L9" i="12" s="1"/>
  <c r="X9" i="11"/>
  <c r="X10" i="11"/>
  <c r="X11" i="11"/>
  <c r="X8" i="11"/>
  <c r="X37" i="11"/>
  <c r="X36" i="11"/>
  <c r="X3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7" i="10"/>
  <c r="K37" i="10"/>
  <c r="H57" i="10" s="1"/>
  <c r="J37" i="10"/>
  <c r="H56" i="10" s="1"/>
  <c r="I37" i="10"/>
  <c r="H55" i="10" s="1"/>
  <c r="H37" i="10"/>
  <c r="H54" i="10" s="1"/>
  <c r="G37" i="10"/>
  <c r="H53" i="10" s="1"/>
  <c r="F37" i="10"/>
  <c r="H52" i="10" s="1"/>
  <c r="D37" i="10"/>
  <c r="H50" i="10" s="1"/>
  <c r="E37" i="10"/>
  <c r="H51" i="10" s="1"/>
  <c r="C37" i="10"/>
  <c r="H49" i="10" s="1"/>
  <c r="M18" i="12" l="1"/>
  <c r="P14" i="12"/>
  <c r="O14" i="12"/>
  <c r="N25" i="12" s="1"/>
  <c r="L11" i="12"/>
  <c r="O15" i="12"/>
  <c r="L26" i="12" s="1"/>
  <c r="P15" i="12"/>
  <c r="L16" i="12"/>
  <c r="O9" i="12"/>
  <c r="L24" i="12" s="1"/>
  <c r="P9" i="12"/>
  <c r="N10" i="12"/>
  <c r="P17" i="12"/>
  <c r="O17" i="12"/>
  <c r="N26" i="12" s="1"/>
  <c r="L13" i="12"/>
  <c r="O12" i="12"/>
  <c r="L25" i="12" s="1"/>
  <c r="P12" i="12"/>
  <c r="L27" i="12" l="1"/>
  <c r="L28" i="12" s="1"/>
  <c r="I52" i="12" s="1"/>
  <c r="O25" i="12"/>
  <c r="P25" i="12" s="1"/>
  <c r="E53" i="12" s="1"/>
  <c r="P10" i="12"/>
  <c r="L18" i="12"/>
  <c r="N18" i="12"/>
  <c r="O18" i="12" s="1"/>
  <c r="Q19" i="12" s="1"/>
  <c r="O10" i="12"/>
  <c r="M24" i="12" s="1"/>
  <c r="M27" i="12" s="1"/>
  <c r="M28" i="12" s="1"/>
  <c r="I53" i="12" s="1"/>
  <c r="P11" i="12"/>
  <c r="O11" i="12"/>
  <c r="N24" i="12" s="1"/>
  <c r="N27" i="12" s="1"/>
  <c r="N28" i="12" s="1"/>
  <c r="I54" i="12" s="1"/>
  <c r="O13" i="12"/>
  <c r="M25" i="12" s="1"/>
  <c r="P13" i="12"/>
  <c r="O16" i="12"/>
  <c r="M26" i="12" s="1"/>
  <c r="O26" i="12" s="1"/>
  <c r="P26" i="12" s="1"/>
  <c r="E54" i="12" s="1"/>
  <c r="P16" i="12"/>
  <c r="G8" i="1"/>
  <c r="N10" i="1" s="1"/>
  <c r="G9" i="1"/>
  <c r="O10" i="1" s="1"/>
  <c r="G10" i="1"/>
  <c r="M11" i="1" s="1"/>
  <c r="G11" i="1"/>
  <c r="N11" i="1" s="1"/>
  <c r="G12" i="1"/>
  <c r="O11" i="1" s="1"/>
  <c r="G13" i="1"/>
  <c r="M12" i="1" s="1"/>
  <c r="G14" i="1"/>
  <c r="N12" i="1" s="1"/>
  <c r="G15" i="1"/>
  <c r="O12" i="1" s="1"/>
  <c r="G7" i="1"/>
  <c r="M10" i="1" s="1"/>
  <c r="G9" i="5"/>
  <c r="N10" i="5" s="1"/>
  <c r="G10" i="5"/>
  <c r="O10" i="5" s="1"/>
  <c r="G11" i="5"/>
  <c r="M11" i="5" s="1"/>
  <c r="G12" i="5"/>
  <c r="N11" i="5" s="1"/>
  <c r="G13" i="5"/>
  <c r="O11" i="5" s="1"/>
  <c r="G14" i="5"/>
  <c r="M12" i="5" s="1"/>
  <c r="G15" i="5"/>
  <c r="N12" i="5" s="1"/>
  <c r="G16" i="5"/>
  <c r="O12" i="5" s="1"/>
  <c r="G8" i="5"/>
  <c r="M10" i="5" s="1"/>
  <c r="G9" i="4"/>
  <c r="N10" i="4" s="1"/>
  <c r="G10" i="4"/>
  <c r="O10" i="4" s="1"/>
  <c r="G11" i="4"/>
  <c r="M11" i="4" s="1"/>
  <c r="G12" i="4"/>
  <c r="N11" i="4" s="1"/>
  <c r="G13" i="4"/>
  <c r="O11" i="4" s="1"/>
  <c r="G14" i="4"/>
  <c r="M12" i="4" s="1"/>
  <c r="G15" i="4"/>
  <c r="N12" i="4" s="1"/>
  <c r="G16" i="4"/>
  <c r="O12" i="4" s="1"/>
  <c r="G8" i="4"/>
  <c r="M10" i="4" s="1"/>
  <c r="G8" i="3"/>
  <c r="N10" i="3" s="1"/>
  <c r="G9" i="3"/>
  <c r="O10" i="3" s="1"/>
  <c r="G10" i="3"/>
  <c r="M11" i="3" s="1"/>
  <c r="G11" i="3"/>
  <c r="N11" i="3" s="1"/>
  <c r="G12" i="3"/>
  <c r="O11" i="3" s="1"/>
  <c r="G13" i="3"/>
  <c r="M12" i="3" s="1"/>
  <c r="G14" i="3"/>
  <c r="N12" i="3" s="1"/>
  <c r="G15" i="3"/>
  <c r="O12" i="3" s="1"/>
  <c r="G7" i="3"/>
  <c r="M10" i="3" s="1"/>
  <c r="N10" i="2"/>
  <c r="O10" i="2"/>
  <c r="M11" i="2"/>
  <c r="N11" i="2"/>
  <c r="O11" i="2"/>
  <c r="M12" i="2"/>
  <c r="N12" i="2"/>
  <c r="O12" i="2"/>
  <c r="G9" i="2"/>
  <c r="M10" i="2" s="1"/>
  <c r="P11" i="3" l="1"/>
  <c r="Q11" i="3" s="1"/>
  <c r="M25" i="3" s="1"/>
  <c r="M13" i="3"/>
  <c r="M14" i="3" s="1"/>
  <c r="Q24" i="3" s="1"/>
  <c r="P10" i="3"/>
  <c r="Q10" i="3" s="1"/>
  <c r="M24" i="3" s="1"/>
  <c r="F40" i="12"/>
  <c r="F39" i="12"/>
  <c r="G39" i="12" s="1"/>
  <c r="F42" i="12"/>
  <c r="G42" i="12" s="1"/>
  <c r="F45" i="12"/>
  <c r="O24" i="12"/>
  <c r="F41" i="12" s="1"/>
  <c r="G41" i="12" s="1"/>
  <c r="N13" i="3"/>
  <c r="N14" i="3" s="1"/>
  <c r="Q25" i="3" s="1"/>
  <c r="P12" i="1"/>
  <c r="Q12" i="1" s="1"/>
  <c r="O13" i="1"/>
  <c r="O14" i="1" s="1"/>
  <c r="R25" i="1" s="1"/>
  <c r="N13" i="1"/>
  <c r="N14" i="1" s="1"/>
  <c r="R24" i="1" s="1"/>
  <c r="M13" i="1"/>
  <c r="M14" i="1" s="1"/>
  <c r="R23" i="1" s="1"/>
  <c r="P10" i="1"/>
  <c r="P11" i="1"/>
  <c r="Q11" i="1" s="1"/>
  <c r="P11" i="2"/>
  <c r="Q11" i="2" s="1"/>
  <c r="N24" i="2" s="1"/>
  <c r="M13" i="2"/>
  <c r="P10" i="2"/>
  <c r="Q10" i="2" s="1"/>
  <c r="N23" i="2" s="1"/>
  <c r="P12" i="2"/>
  <c r="Q12" i="2" s="1"/>
  <c r="N25" i="2" s="1"/>
  <c r="O13" i="2"/>
  <c r="O14" i="2" s="1"/>
  <c r="N31" i="2" s="1"/>
  <c r="P31" i="2" s="1"/>
  <c r="N13" i="2"/>
  <c r="N14" i="2" s="1"/>
  <c r="N30" i="2" s="1"/>
  <c r="P30" i="2" s="1"/>
  <c r="P10" i="5"/>
  <c r="Q10" i="5" s="1"/>
  <c r="M13" i="5"/>
  <c r="P12" i="5"/>
  <c r="Q12" i="5" s="1"/>
  <c r="O13" i="5"/>
  <c r="O14" i="5" s="1"/>
  <c r="D44" i="5" s="1"/>
  <c r="P11" i="5"/>
  <c r="Q11" i="5" s="1"/>
  <c r="N13" i="5"/>
  <c r="N14" i="5" s="1"/>
  <c r="D43" i="5" s="1"/>
  <c r="P12" i="3"/>
  <c r="Q12" i="3" s="1"/>
  <c r="M26" i="3" s="1"/>
  <c r="O13" i="3"/>
  <c r="H9" i="5"/>
  <c r="L37" i="5" s="1"/>
  <c r="H10" i="5"/>
  <c r="L38" i="5" s="1"/>
  <c r="H11" i="5"/>
  <c r="L39" i="5" s="1"/>
  <c r="H12" i="5"/>
  <c r="L40" i="5" s="1"/>
  <c r="H13" i="5"/>
  <c r="L41" i="5" s="1"/>
  <c r="H14" i="5"/>
  <c r="L42" i="5" s="1"/>
  <c r="H15" i="5"/>
  <c r="L43" i="5" s="1"/>
  <c r="H16" i="5"/>
  <c r="L44" i="5" s="1"/>
  <c r="H8" i="5"/>
  <c r="L36" i="5" s="1"/>
  <c r="H9" i="4"/>
  <c r="M13" i="4" s="1"/>
  <c r="H10" i="4"/>
  <c r="H11" i="4"/>
  <c r="H12" i="4"/>
  <c r="H13" i="4"/>
  <c r="H14" i="4"/>
  <c r="H15" i="4"/>
  <c r="H16" i="4"/>
  <c r="H8" i="4"/>
  <c r="H8" i="3"/>
  <c r="M38" i="3" s="1"/>
  <c r="H9" i="3"/>
  <c r="M39" i="3" s="1"/>
  <c r="H10" i="3"/>
  <c r="M40" i="3" s="1"/>
  <c r="H11" i="3"/>
  <c r="M41" i="3" s="1"/>
  <c r="H12" i="3"/>
  <c r="M42" i="3" s="1"/>
  <c r="H13" i="3"/>
  <c r="M43" i="3" s="1"/>
  <c r="H14" i="3"/>
  <c r="M44" i="3" s="1"/>
  <c r="H15" i="3"/>
  <c r="M45" i="3" s="1"/>
  <c r="H7" i="3"/>
  <c r="M37" i="3" s="1"/>
  <c r="H10" i="2"/>
  <c r="H11" i="2"/>
  <c r="D40" i="2" s="1"/>
  <c r="H12" i="2"/>
  <c r="D41" i="2" s="1"/>
  <c r="H13" i="2"/>
  <c r="H14" i="2"/>
  <c r="D43" i="2" s="1"/>
  <c r="H15" i="2"/>
  <c r="D44" i="2" s="1"/>
  <c r="H16" i="2"/>
  <c r="D45" i="2" s="1"/>
  <c r="H17" i="2"/>
  <c r="D46" i="2" s="1"/>
  <c r="H9" i="2"/>
  <c r="D38" i="2" s="1"/>
  <c r="H8" i="1"/>
  <c r="M36" i="1" s="1"/>
  <c r="H9" i="1"/>
  <c r="M37" i="1" s="1"/>
  <c r="H10" i="1"/>
  <c r="M38" i="1" s="1"/>
  <c r="H11" i="1"/>
  <c r="M39" i="1" s="1"/>
  <c r="H12" i="1"/>
  <c r="M40" i="1" s="1"/>
  <c r="H13" i="1"/>
  <c r="M41" i="1" s="1"/>
  <c r="H14" i="1"/>
  <c r="M42" i="1" s="1"/>
  <c r="H15" i="1"/>
  <c r="M43" i="1" s="1"/>
  <c r="H7" i="1"/>
  <c r="M35" i="1" s="1"/>
  <c r="G16" i="8"/>
  <c r="K11" i="8" s="1"/>
  <c r="N11" i="8" s="1"/>
  <c r="G7" i="8"/>
  <c r="K8" i="8" s="1"/>
  <c r="G8" i="8"/>
  <c r="L8" i="8" s="1"/>
  <c r="G9" i="8"/>
  <c r="M8" i="8" s="1"/>
  <c r="G10" i="8"/>
  <c r="K9" i="8" s="1"/>
  <c r="G11" i="8"/>
  <c r="L9" i="8" s="1"/>
  <c r="G12" i="8"/>
  <c r="M9" i="8" s="1"/>
  <c r="G13" i="8"/>
  <c r="K10" i="8" s="1"/>
  <c r="G14" i="8"/>
  <c r="L10" i="8" s="1"/>
  <c r="G15" i="8"/>
  <c r="M10" i="8" s="1"/>
  <c r="G17" i="8"/>
  <c r="L11" i="8" s="1"/>
  <c r="G18" i="8"/>
  <c r="M11" i="8" s="1"/>
  <c r="G19" i="8"/>
  <c r="K12" i="8" s="1"/>
  <c r="G20" i="8"/>
  <c r="L12" i="8" s="1"/>
  <c r="G21" i="8"/>
  <c r="M12" i="8" s="1"/>
  <c r="G22" i="8"/>
  <c r="K13" i="8" s="1"/>
  <c r="G23" i="8"/>
  <c r="L13" i="8" s="1"/>
  <c r="G24" i="8"/>
  <c r="M13" i="8" s="1"/>
  <c r="G25" i="8"/>
  <c r="K14" i="8" s="1"/>
  <c r="G26" i="8"/>
  <c r="L14" i="8" s="1"/>
  <c r="G27" i="8"/>
  <c r="M14" i="8" s="1"/>
  <c r="G28" i="8"/>
  <c r="K15" i="8" s="1"/>
  <c r="G29" i="8"/>
  <c r="L15" i="8" s="1"/>
  <c r="G30" i="8"/>
  <c r="M15" i="8" s="1"/>
  <c r="G31" i="8"/>
  <c r="K16" i="8" s="1"/>
  <c r="G32" i="8"/>
  <c r="L16" i="8" s="1"/>
  <c r="G33" i="8"/>
  <c r="M16" i="8" s="1"/>
  <c r="G34" i="8"/>
  <c r="G35" i="8"/>
  <c r="K17" i="8" l="1"/>
  <c r="G40" i="12"/>
  <c r="F43" i="12"/>
  <c r="G43" i="12" s="1"/>
  <c r="P24" i="12"/>
  <c r="E52" i="12" s="1"/>
  <c r="O27" i="12"/>
  <c r="F44" i="12"/>
  <c r="G44" i="12" s="1"/>
  <c r="M49" i="12" s="1"/>
  <c r="O49" i="12" s="1"/>
  <c r="H39" i="12"/>
  <c r="P13" i="1"/>
  <c r="Q10" i="1"/>
  <c r="O8" i="8"/>
  <c r="L45" i="8" s="1"/>
  <c r="P13" i="2"/>
  <c r="M14" i="2"/>
  <c r="N29" i="2" s="1"/>
  <c r="P29" i="2" s="1"/>
  <c r="M14" i="5"/>
  <c r="D42" i="5" s="1"/>
  <c r="P13" i="5"/>
  <c r="O16" i="8"/>
  <c r="L53" i="8" s="1"/>
  <c r="N16" i="8"/>
  <c r="M26" i="8" s="1"/>
  <c r="N12" i="8"/>
  <c r="L25" i="8" s="1"/>
  <c r="O12" i="8"/>
  <c r="L49" i="8" s="1"/>
  <c r="O11" i="8"/>
  <c r="L48" i="8" s="1"/>
  <c r="K25" i="8"/>
  <c r="N13" i="8"/>
  <c r="M25" i="8" s="1"/>
  <c r="O13" i="8"/>
  <c r="L50" i="8" s="1"/>
  <c r="M17" i="8"/>
  <c r="O14" i="8"/>
  <c r="L51" i="8" s="1"/>
  <c r="N14" i="8"/>
  <c r="K26" i="8" s="1"/>
  <c r="L17" i="8"/>
  <c r="O9" i="8"/>
  <c r="L46" i="8" s="1"/>
  <c r="N9" i="8"/>
  <c r="L24" i="8" s="1"/>
  <c r="N10" i="8"/>
  <c r="M24" i="8" s="1"/>
  <c r="O10" i="8"/>
  <c r="L47" i="8" s="1"/>
  <c r="O15" i="8"/>
  <c r="L52" i="8" s="1"/>
  <c r="N15" i="8"/>
  <c r="L26" i="8" s="1"/>
  <c r="N8" i="8"/>
  <c r="K24" i="8" s="1"/>
  <c r="O14" i="3"/>
  <c r="Q26" i="3" s="1"/>
  <c r="P13" i="3"/>
  <c r="P11" i="4"/>
  <c r="Q11" i="4" s="1"/>
  <c r="N13" i="4"/>
  <c r="N14" i="4" s="1"/>
  <c r="O13" i="4"/>
  <c r="O14" i="4" s="1"/>
  <c r="P10" i="4"/>
  <c r="Q10" i="4" s="1"/>
  <c r="M14" i="4"/>
  <c r="P12" i="4"/>
  <c r="Q12" i="4" s="1"/>
  <c r="H43" i="12" l="1"/>
  <c r="H40" i="12"/>
  <c r="H42" i="12"/>
  <c r="H41" i="12"/>
  <c r="K27" i="8"/>
  <c r="K28" i="8" s="1"/>
  <c r="E51" i="8" s="1"/>
  <c r="M27" i="8"/>
  <c r="M28" i="8" s="1"/>
  <c r="E53" i="8" s="1"/>
  <c r="L27" i="8"/>
  <c r="L28" i="8" s="1"/>
  <c r="E52" i="8" s="1"/>
  <c r="N17" i="8"/>
  <c r="P18" i="8" s="1"/>
  <c r="N25" i="8"/>
  <c r="O25" i="8" s="1"/>
  <c r="E46" i="8" s="1"/>
  <c r="N26" i="8"/>
  <c r="O26" i="8" s="1"/>
  <c r="E47" i="8" s="1"/>
  <c r="P13" i="4"/>
  <c r="F17" i="5"/>
  <c r="E17" i="5"/>
  <c r="D17" i="5"/>
  <c r="F17" i="4"/>
  <c r="E17" i="4"/>
  <c r="D17" i="4"/>
  <c r="G17" i="5" l="1"/>
  <c r="I18" i="5" s="1"/>
  <c r="L36" i="8"/>
  <c r="M36" i="8" s="1"/>
  <c r="L34" i="8"/>
  <c r="L33" i="8"/>
  <c r="M33" i="8" s="1"/>
  <c r="L39" i="8"/>
  <c r="E27" i="5"/>
  <c r="F27" i="5" s="1"/>
  <c r="E24" i="5"/>
  <c r="F24" i="5" s="1"/>
  <c r="E30" i="5"/>
  <c r="E26" i="5"/>
  <c r="F26" i="5" s="1"/>
  <c r="E25" i="5"/>
  <c r="N24" i="8"/>
  <c r="O24" i="8" s="1"/>
  <c r="E45" i="8" s="1"/>
  <c r="G17" i="4"/>
  <c r="I18" i="4" s="1"/>
  <c r="F16" i="3"/>
  <c r="E16" i="3"/>
  <c r="F18" i="2"/>
  <c r="E18" i="2"/>
  <c r="D18" i="2"/>
  <c r="F16" i="1"/>
  <c r="E16" i="1"/>
  <c r="D16" i="1"/>
  <c r="G16" i="3" l="1"/>
  <c r="I17" i="3" s="1"/>
  <c r="E30" i="3" s="1"/>
  <c r="E28" i="5"/>
  <c r="F28" i="5" s="1"/>
  <c r="F25" i="5"/>
  <c r="E25" i="3"/>
  <c r="F25" i="3" s="1"/>
  <c r="E24" i="3"/>
  <c r="F24" i="3" s="1"/>
  <c r="E26" i="3"/>
  <c r="F26" i="3" s="1"/>
  <c r="G16" i="1"/>
  <c r="I17" i="1" s="1"/>
  <c r="L35" i="8"/>
  <c r="M35" i="8" s="1"/>
  <c r="M34" i="8"/>
  <c r="L38" i="8"/>
  <c r="M38" i="8" s="1"/>
  <c r="K43" i="8" s="1"/>
  <c r="D27" i="4"/>
  <c r="E27" i="4" s="1"/>
  <c r="D30" i="4"/>
  <c r="D24" i="4"/>
  <c r="E24" i="4" s="1"/>
  <c r="D26" i="4"/>
  <c r="E26" i="4" s="1"/>
  <c r="D25" i="4"/>
  <c r="G18" i="2"/>
  <c r="I19" i="2" s="1"/>
  <c r="E24" i="2" s="1"/>
  <c r="F24" i="2" s="1"/>
  <c r="E29" i="5"/>
  <c r="F29" i="5" s="1"/>
  <c r="N27" i="8"/>
  <c r="K34" i="5" l="1"/>
  <c r="M34" i="5" s="1"/>
  <c r="G24" i="5"/>
  <c r="E27" i="3"/>
  <c r="E30" i="2"/>
  <c r="E25" i="2"/>
  <c r="F25" i="2" s="1"/>
  <c r="E26" i="2"/>
  <c r="F26" i="2" s="1"/>
  <c r="E27" i="2"/>
  <c r="F27" i="2" s="1"/>
  <c r="E29" i="3"/>
  <c r="F29" i="3" s="1"/>
  <c r="G26" i="5"/>
  <c r="G27" i="5"/>
  <c r="G24" i="3"/>
  <c r="G25" i="5"/>
  <c r="E28" i="3"/>
  <c r="F28" i="3" s="1"/>
  <c r="F27" i="3"/>
  <c r="G25" i="3"/>
  <c r="G28" i="5"/>
  <c r="N35" i="8"/>
  <c r="M43" i="8"/>
  <c r="L37" i="8"/>
  <c r="P37" i="8" s="1"/>
  <c r="E25" i="1"/>
  <c r="F25" i="1" s="1"/>
  <c r="E24" i="1"/>
  <c r="F24" i="1" s="1"/>
  <c r="E30" i="1"/>
  <c r="E27" i="1"/>
  <c r="F27" i="1" s="1"/>
  <c r="E26" i="1"/>
  <c r="N33" i="8"/>
  <c r="N36" i="8"/>
  <c r="N34" i="8"/>
  <c r="D29" i="4"/>
  <c r="E29" i="4" s="1"/>
  <c r="K34" i="4" s="1"/>
  <c r="M34" i="4" s="1"/>
  <c r="D28" i="4"/>
  <c r="E28" i="4" s="1"/>
  <c r="E25" i="4"/>
  <c r="L45" i="5" l="1"/>
  <c r="D45" i="5"/>
  <c r="D39" i="5"/>
  <c r="F44" i="5"/>
  <c r="F38" i="5"/>
  <c r="F43" i="5"/>
  <c r="F42" i="5"/>
  <c r="F36" i="5"/>
  <c r="F37" i="5"/>
  <c r="L35" i="3"/>
  <c r="N35" i="3" s="1"/>
  <c r="E54" i="8"/>
  <c r="E48" i="8"/>
  <c r="L54" i="8"/>
  <c r="E29" i="2"/>
  <c r="F29" i="2" s="1"/>
  <c r="G28" i="2" s="1"/>
  <c r="M37" i="8"/>
  <c r="N37" i="8" s="1"/>
  <c r="G27" i="3"/>
  <c r="G28" i="3"/>
  <c r="G26" i="3"/>
  <c r="F28" i="4"/>
  <c r="G47" i="8"/>
  <c r="G52" i="8"/>
  <c r="G51" i="8"/>
  <c r="G53" i="8"/>
  <c r="G46" i="8"/>
  <c r="R26" i="4"/>
  <c r="R24" i="4"/>
  <c r="R25" i="4"/>
  <c r="G45" i="8"/>
  <c r="E29" i="1"/>
  <c r="F29" i="1" s="1"/>
  <c r="L33" i="1" s="1"/>
  <c r="N33" i="1" s="1"/>
  <c r="E28" i="1"/>
  <c r="F28" i="1" s="1"/>
  <c r="F26" i="1"/>
  <c r="F26" i="4"/>
  <c r="F27" i="4"/>
  <c r="F25" i="4"/>
  <c r="F24" i="4"/>
  <c r="M46" i="3" l="1"/>
  <c r="Q27" i="3"/>
  <c r="S26" i="3"/>
  <c r="Y42" i="3"/>
  <c r="Y45" i="3"/>
  <c r="Y37" i="3"/>
  <c r="Y40" i="3"/>
  <c r="S24" i="3"/>
  <c r="S25" i="3"/>
  <c r="Y39" i="3"/>
  <c r="Y44" i="3"/>
  <c r="Y38" i="3"/>
  <c r="Y43" i="3"/>
  <c r="Y41" i="3"/>
  <c r="G24" i="2"/>
  <c r="G25" i="2"/>
  <c r="G26" i="2"/>
  <c r="G27" i="2"/>
  <c r="G28" i="1"/>
  <c r="G25" i="1"/>
  <c r="G24" i="1"/>
  <c r="O26" i="1"/>
  <c r="O24" i="1"/>
  <c r="O25" i="1"/>
  <c r="G26" i="1"/>
  <c r="G27" i="1"/>
</calcChain>
</file>

<file path=xl/sharedStrings.xml><?xml version="1.0" encoding="utf-8"?>
<sst xmlns="http://schemas.openxmlformats.org/spreadsheetml/2006/main" count="969" uniqueCount="156">
  <si>
    <t>Perlakuan</t>
  </si>
  <si>
    <t>Kelompok</t>
  </si>
  <si>
    <t>Total</t>
  </si>
  <si>
    <t>I</t>
  </si>
  <si>
    <t>II</t>
  </si>
  <si>
    <t>III</t>
  </si>
  <si>
    <t xml:space="preserve">Grand Total </t>
  </si>
  <si>
    <t>R1L1</t>
  </si>
  <si>
    <t>R1L2</t>
  </si>
  <si>
    <t>R1L3</t>
  </si>
  <si>
    <t>R2L1</t>
  </si>
  <si>
    <t>R2L2</t>
  </si>
  <si>
    <t>R2L3</t>
  </si>
  <si>
    <t>R3L1</t>
  </si>
  <si>
    <t>R3L2</t>
  </si>
  <si>
    <t>R3L3</t>
  </si>
  <si>
    <t xml:space="preserve">KADAR AIR </t>
  </si>
  <si>
    <t>RENDEMEN</t>
  </si>
  <si>
    <t>WARNA L</t>
  </si>
  <si>
    <t>WARNA A</t>
  </si>
  <si>
    <t xml:space="preserve">WARNA B </t>
  </si>
  <si>
    <t>KADAR ABU</t>
  </si>
  <si>
    <t>Berat Cawan</t>
  </si>
  <si>
    <t>B.Sampel</t>
  </si>
  <si>
    <t>Hasil Akhir</t>
  </si>
  <si>
    <t>Kadar Abu</t>
  </si>
  <si>
    <t>Berat Abu</t>
  </si>
  <si>
    <t>R1L1U1</t>
  </si>
  <si>
    <t>R1L1U2</t>
  </si>
  <si>
    <t>R1L1U3</t>
  </si>
  <si>
    <t>R1L2U1</t>
  </si>
  <si>
    <t>R1L2U2</t>
  </si>
  <si>
    <t>R1L2U3</t>
  </si>
  <si>
    <t>R1L3U1</t>
  </si>
  <si>
    <t>R1L3U2</t>
  </si>
  <si>
    <t>R1L3U3</t>
  </si>
  <si>
    <t>R2L1U1</t>
  </si>
  <si>
    <t>R2L1U2</t>
  </si>
  <si>
    <t>R2L1U3</t>
  </si>
  <si>
    <t>R2L2U1</t>
  </si>
  <si>
    <t>R2L2U2</t>
  </si>
  <si>
    <t>R2L2U3</t>
  </si>
  <si>
    <t>R2L3U1</t>
  </si>
  <si>
    <t>R2L3U2</t>
  </si>
  <si>
    <t>R2L3U3</t>
  </si>
  <si>
    <t>R3L1U1</t>
  </si>
  <si>
    <t>R3L1U2</t>
  </si>
  <si>
    <t>R3L1U3</t>
  </si>
  <si>
    <t>R3L2U1</t>
  </si>
  <si>
    <t>R3L2U2</t>
  </si>
  <si>
    <t>R3L2U3</t>
  </si>
  <si>
    <t>R3L3U1</t>
  </si>
  <si>
    <t>R3L3U2</t>
  </si>
  <si>
    <t>R3L3U3</t>
  </si>
  <si>
    <t xml:space="preserve">B. Sampel </t>
  </si>
  <si>
    <t xml:space="preserve">titrasi </t>
  </si>
  <si>
    <t xml:space="preserve">kontrol </t>
  </si>
  <si>
    <t>%</t>
  </si>
  <si>
    <t>blanko II</t>
  </si>
  <si>
    <t>blanko  I</t>
  </si>
  <si>
    <t xml:space="preserve">rata-rata </t>
  </si>
  <si>
    <t xml:space="preserve">Total </t>
  </si>
  <si>
    <t xml:space="preserve">Rata-rata </t>
  </si>
  <si>
    <t xml:space="preserve">total </t>
  </si>
  <si>
    <t xml:space="preserve">ORGANOLEPTIK AROMA </t>
  </si>
  <si>
    <t>Panelis</t>
  </si>
  <si>
    <t>R1L1/510</t>
  </si>
  <si>
    <t>R1L2/890</t>
  </si>
  <si>
    <t>R2L1/670</t>
  </si>
  <si>
    <t>R2L2/910</t>
  </si>
  <si>
    <t>R2L3/745</t>
  </si>
  <si>
    <t>R3L1/123</t>
  </si>
  <si>
    <t>R3L2/425</t>
  </si>
  <si>
    <t>R3L3/240</t>
  </si>
  <si>
    <t>R1L3/370</t>
  </si>
  <si>
    <t xml:space="preserve">orlep warna </t>
  </si>
  <si>
    <t>Rata-rata</t>
  </si>
  <si>
    <t xml:space="preserve">Panelis </t>
  </si>
  <si>
    <t xml:space="preserve">RANK </t>
  </si>
  <si>
    <t xml:space="preserve">b. Kertas </t>
  </si>
  <si>
    <t>Sampel+kertas</t>
  </si>
  <si>
    <t xml:space="preserve">hasil akhir </t>
  </si>
  <si>
    <t>FK</t>
  </si>
  <si>
    <t>Tabel Bantu 2 Arah</t>
  </si>
  <si>
    <t>Rerata</t>
  </si>
  <si>
    <t>Faktor R</t>
  </si>
  <si>
    <t>Faktor L</t>
  </si>
  <si>
    <t>R1</t>
  </si>
  <si>
    <t>R2</t>
  </si>
  <si>
    <t>R3</t>
  </si>
  <si>
    <t>L1</t>
  </si>
  <si>
    <t>L2</t>
  </si>
  <si>
    <t>L3</t>
  </si>
  <si>
    <t>SK</t>
  </si>
  <si>
    <t>DB</t>
  </si>
  <si>
    <t>JK</t>
  </si>
  <si>
    <t>KT</t>
  </si>
  <si>
    <t>F Hit</t>
  </si>
  <si>
    <t>F Tab</t>
  </si>
  <si>
    <t>Ket</t>
  </si>
  <si>
    <t>Galat/sisa</t>
  </si>
  <si>
    <t>Tabel Anova RAK Faktorial Warna A</t>
  </si>
  <si>
    <t>total</t>
  </si>
  <si>
    <t>rata-rata</t>
  </si>
  <si>
    <t xml:space="preserve">Tabel Anova RAK Faktorial Rendemen </t>
  </si>
  <si>
    <t>R</t>
  </si>
  <si>
    <t>L</t>
  </si>
  <si>
    <t>RL</t>
  </si>
  <si>
    <t>Tabel Anova RAK Faktorial Warna B</t>
  </si>
  <si>
    <t>Tabel Anova RAK Faktorial Warna L</t>
  </si>
  <si>
    <t>Tabel Anova RAK Faktorial Kadar Air</t>
  </si>
  <si>
    <t>Tabel Anova RAK Faktorial Kadar Abu</t>
  </si>
  <si>
    <t xml:space="preserve">perlakuan </t>
  </si>
  <si>
    <t xml:space="preserve">kelompok </t>
  </si>
  <si>
    <t>rerata</t>
  </si>
  <si>
    <t>fk</t>
  </si>
  <si>
    <t>TN</t>
  </si>
  <si>
    <t>**</t>
  </si>
  <si>
    <t>*</t>
  </si>
  <si>
    <t>UJI LANJUT MANDIRI</t>
  </si>
  <si>
    <t xml:space="preserve">notasi </t>
  </si>
  <si>
    <t>BNJ 5%</t>
  </si>
  <si>
    <t>tn</t>
  </si>
  <si>
    <t xml:space="preserve">Notasi </t>
  </si>
  <si>
    <t>sd</t>
  </si>
  <si>
    <t>bnj 5%</t>
  </si>
  <si>
    <t xml:space="preserve">bnj hitung </t>
  </si>
  <si>
    <t>KETERANGAN</t>
  </si>
  <si>
    <t>Notasi</t>
  </si>
  <si>
    <t>BNJ 5%       9,86</t>
  </si>
  <si>
    <t>T</t>
  </si>
  <si>
    <t>X2</t>
  </si>
  <si>
    <t xml:space="preserve">total Rangking </t>
  </si>
  <si>
    <t>titik kritis</t>
  </si>
  <si>
    <t>a</t>
  </si>
  <si>
    <t>b</t>
  </si>
  <si>
    <t>ab</t>
  </si>
  <si>
    <t>bc</t>
  </si>
  <si>
    <t xml:space="preserve">T&gt;X2 </t>
  </si>
  <si>
    <t>T&gt;X2</t>
  </si>
  <si>
    <t xml:space="preserve">UJI LANJUT MANDIRI </t>
  </si>
  <si>
    <t>faktor R</t>
  </si>
  <si>
    <t>faktor L</t>
  </si>
  <si>
    <t>H0 Diterima</t>
  </si>
  <si>
    <t xml:space="preserve">tn </t>
  </si>
  <si>
    <t>abc</t>
  </si>
  <si>
    <t>c</t>
  </si>
  <si>
    <t>cd</t>
  </si>
  <si>
    <t>panelis</t>
  </si>
  <si>
    <t>d</t>
  </si>
  <si>
    <t>Perhitungan Awal</t>
  </si>
  <si>
    <t>perlakuan</t>
  </si>
  <si>
    <t>kelompok</t>
  </si>
  <si>
    <t>ket</t>
  </si>
  <si>
    <t>notasi</t>
  </si>
  <si>
    <t>bnj hitung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</si>
</sst>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"/>
    <numFmt numFmtId="166" formatCode="0.0000"/>
    <numFmt numFmtId="167" formatCode="0.000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2">
    <xf numFmtId="0" fontId="0" fillId="0" borderId="0" xfId="0"/>
    <xf numFmtId="2" fontId="0" fillId="0" borderId="0" xfId="0" applyNumberFormat="1"/>
    <xf numFmtId="0" fontId="7" fillId="0" borderId="0" xfId="0" applyFont="1" applyAlignment="1">
      <alignment horizontal="center" vertical="center"/>
    </xf>
    <xf numFmtId="164" fontId="7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1" fontId="0" fillId="0" borderId="0" xfId="0" applyNumberFormat="1"/>
    <xf numFmtId="0" fontId="7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vertical="center" wrapText="1"/>
    </xf>
    <xf numFmtId="2" fontId="7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7" fillId="0" borderId="0" xfId="0" applyNumberFormat="1" applyFont="1"/>
    <xf numFmtId="2" fontId="7" fillId="0" borderId="0" xfId="0" applyNumberFormat="1" applyFont="1" applyAlignment="1">
      <alignment horizontal="right"/>
    </xf>
    <xf numFmtId="0" fontId="4" fillId="0" borderId="15" xfId="0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right"/>
    </xf>
    <xf numFmtId="2" fontId="0" fillId="0" borderId="6" xfId="0" applyNumberFormat="1" applyBorder="1" applyAlignment="1">
      <alignment horizontal="center"/>
    </xf>
    <xf numFmtId="0" fontId="7" fillId="0" borderId="6" xfId="0" applyFont="1" applyBorder="1"/>
    <xf numFmtId="0" fontId="7" fillId="0" borderId="0" xfId="0" applyFont="1" applyAlignment="1">
      <alignment horizontal="right"/>
    </xf>
    <xf numFmtId="2" fontId="7" fillId="0" borderId="6" xfId="0" applyNumberFormat="1" applyFont="1" applyBorder="1"/>
    <xf numFmtId="2" fontId="2" fillId="0" borderId="19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vertical="center" wrapText="1"/>
    </xf>
    <xf numFmtId="166" fontId="2" fillId="0" borderId="15" xfId="0" applyNumberFormat="1" applyFont="1" applyBorder="1" applyAlignment="1">
      <alignment vertical="center" wrapText="1"/>
    </xf>
    <xf numFmtId="167" fontId="0" fillId="0" borderId="0" xfId="0" applyNumberFormat="1"/>
    <xf numFmtId="0" fontId="2" fillId="0" borderId="0" xfId="0" applyFont="1" applyAlignment="1">
      <alignment vertical="center"/>
    </xf>
    <xf numFmtId="2" fontId="5" fillId="0" borderId="2" xfId="1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0" fontId="1" fillId="0" borderId="21" xfId="0" applyFont="1" applyBorder="1" applyAlignment="1">
      <alignment wrapText="1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 wrapText="1"/>
    </xf>
    <xf numFmtId="0" fontId="1" fillId="0" borderId="25" xfId="0" applyFont="1" applyBorder="1" applyAlignment="1">
      <alignment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wrapText="1"/>
    </xf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right" wrapText="1"/>
    </xf>
    <xf numFmtId="0" fontId="1" fillId="0" borderId="25" xfId="0" applyFont="1" applyBorder="1" applyAlignment="1">
      <alignment horizontal="right" wrapText="1"/>
    </xf>
    <xf numFmtId="0" fontId="1" fillId="0" borderId="22" xfId="0" applyFont="1" applyBorder="1" applyAlignment="1">
      <alignment horizontal="right" wrapText="1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wrapText="1"/>
    </xf>
    <xf numFmtId="0" fontId="4" fillId="0" borderId="23" xfId="0" applyFont="1" applyBorder="1" applyAlignment="1">
      <alignment horizontal="right" wrapText="1"/>
    </xf>
    <xf numFmtId="0" fontId="1" fillId="0" borderId="2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7" fillId="0" borderId="21" xfId="0" applyFont="1" applyBorder="1" applyAlignment="1">
      <alignment wrapText="1"/>
    </xf>
    <xf numFmtId="0" fontId="7" fillId="0" borderId="21" xfId="0" applyFont="1" applyBorder="1" applyAlignment="1">
      <alignment horizontal="right" wrapText="1"/>
    </xf>
    <xf numFmtId="0" fontId="7" fillId="0" borderId="22" xfId="0" applyFont="1" applyBorder="1" applyAlignment="1">
      <alignment wrapText="1"/>
    </xf>
    <xf numFmtId="0" fontId="7" fillId="0" borderId="22" xfId="0" applyFont="1" applyBorder="1" applyAlignment="1">
      <alignment horizontal="right" wrapText="1"/>
    </xf>
    <xf numFmtId="0" fontId="1" fillId="0" borderId="22" xfId="0" applyFont="1" applyBorder="1" applyAlignment="1">
      <alignment horizontal="center" wrapText="1"/>
    </xf>
    <xf numFmtId="0" fontId="1" fillId="0" borderId="21" xfId="0" applyFont="1" applyBorder="1" applyAlignment="1">
      <alignment vertical="center" wrapText="1"/>
    </xf>
    <xf numFmtId="2" fontId="1" fillId="0" borderId="22" xfId="0" applyNumberFormat="1" applyFont="1" applyBorder="1" applyAlignment="1">
      <alignment horizontal="right" wrapText="1"/>
    </xf>
    <xf numFmtId="0" fontId="4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9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7" xfId="0" applyFont="1" applyBorder="1"/>
    <xf numFmtId="0" fontId="1" fillId="0" borderId="3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7" fillId="0" borderId="6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Fill="1"/>
    <xf numFmtId="0" fontId="8" fillId="0" borderId="2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167" fontId="7" fillId="0" borderId="6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21896</xdr:rowOff>
    </xdr:from>
    <xdr:to>
      <xdr:col>6</xdr:col>
      <xdr:colOff>876090</xdr:colOff>
      <xdr:row>44</xdr:row>
      <xdr:rowOff>112598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78B0F13F-B886-4C20-89F3-F2438B16283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26207" y="7466724"/>
          <a:ext cx="4412383" cy="83518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39</xdr:row>
      <xdr:rowOff>0</xdr:rowOff>
    </xdr:from>
    <xdr:to>
      <xdr:col>11</xdr:col>
      <xdr:colOff>142844</xdr:colOff>
      <xdr:row>43</xdr:row>
      <xdr:rowOff>99921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6E2D0371-D1FF-469F-B439-035E7B4A7CF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439737" y="7168816"/>
          <a:ext cx="4412383" cy="83518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X44"/>
  <sheetViews>
    <sheetView topLeftCell="B17" workbookViewId="0">
      <selection activeCell="H23" sqref="H23"/>
    </sheetView>
  </sheetViews>
  <sheetFormatPr defaultRowHeight="14.5" x14ac:dyDescent="0.35"/>
  <cols>
    <col min="3" max="3" width="14.54296875" customWidth="1"/>
    <col min="5" max="5" width="8.81640625" bestFit="1" customWidth="1"/>
    <col min="7" max="7" width="10.26953125" customWidth="1"/>
    <col min="12" max="12" width="14.81640625" customWidth="1"/>
  </cols>
  <sheetData>
    <row r="3" spans="3:17" x14ac:dyDescent="0.35">
      <c r="D3" t="s">
        <v>16</v>
      </c>
    </row>
    <row r="4" spans="3:17" x14ac:dyDescent="0.35">
      <c r="C4" s="79"/>
      <c r="D4" s="80"/>
      <c r="E4" s="80"/>
      <c r="F4" s="80"/>
      <c r="G4" s="80"/>
    </row>
    <row r="5" spans="3:17" x14ac:dyDescent="0.35">
      <c r="C5" s="10" t="s">
        <v>0</v>
      </c>
      <c r="D5" s="82" t="s">
        <v>1</v>
      </c>
      <c r="E5" s="82"/>
      <c r="F5" s="82"/>
      <c r="G5" s="13" t="s">
        <v>2</v>
      </c>
      <c r="H5" s="82" t="s">
        <v>60</v>
      </c>
    </row>
    <row r="6" spans="3:17" ht="15" thickBot="1" x14ac:dyDescent="0.4">
      <c r="C6" s="12"/>
      <c r="D6" s="13" t="s">
        <v>3</v>
      </c>
      <c r="E6" s="13" t="s">
        <v>4</v>
      </c>
      <c r="F6" s="13" t="s">
        <v>5</v>
      </c>
      <c r="G6" s="13"/>
      <c r="H6" s="82"/>
    </row>
    <row r="7" spans="3:17" ht="15" thickBot="1" x14ac:dyDescent="0.4">
      <c r="C7" s="10" t="s">
        <v>7</v>
      </c>
      <c r="D7" s="16">
        <v>9.85</v>
      </c>
      <c r="E7" s="16">
        <v>9.6300000000000008</v>
      </c>
      <c r="F7" s="16">
        <v>9.89</v>
      </c>
      <c r="G7" s="16">
        <f>SUM(D7:F7)</f>
        <v>29.37</v>
      </c>
      <c r="H7" s="17">
        <f>AVERAGE(D7:F7)</f>
        <v>9.7900000000000009</v>
      </c>
      <c r="L7" s="83" t="s">
        <v>83</v>
      </c>
      <c r="M7" s="84"/>
      <c r="N7" s="84"/>
      <c r="O7" s="84"/>
      <c r="P7" s="85"/>
    </row>
    <row r="8" spans="3:17" ht="15" thickBot="1" x14ac:dyDescent="0.4">
      <c r="C8" s="10" t="s">
        <v>8</v>
      </c>
      <c r="D8" s="16">
        <v>9.68</v>
      </c>
      <c r="E8" s="16">
        <v>9.15</v>
      </c>
      <c r="F8" s="16">
        <v>9.59</v>
      </c>
      <c r="G8" s="16">
        <f t="shared" ref="G8:G16" si="0">SUM(D8:F8)</f>
        <v>28.419999999999998</v>
      </c>
      <c r="H8" s="17">
        <f t="shared" ref="H8:H15" si="1">AVERAGE(D8:F8)</f>
        <v>9.4733333333333327</v>
      </c>
      <c r="L8" s="86" t="s">
        <v>85</v>
      </c>
      <c r="M8" s="83" t="s">
        <v>86</v>
      </c>
      <c r="N8" s="84"/>
      <c r="O8" s="85"/>
      <c r="P8" s="86" t="s">
        <v>63</v>
      </c>
    </row>
    <row r="9" spans="3:17" ht="15" thickBot="1" x14ac:dyDescent="0.4">
      <c r="C9" s="10" t="s">
        <v>9</v>
      </c>
      <c r="D9" s="16">
        <v>10.6</v>
      </c>
      <c r="E9" s="16">
        <v>10.92</v>
      </c>
      <c r="F9" s="16">
        <v>9.8699999999999992</v>
      </c>
      <c r="G9" s="16">
        <f t="shared" si="0"/>
        <v>31.39</v>
      </c>
      <c r="H9" s="17">
        <f t="shared" si="1"/>
        <v>10.463333333333333</v>
      </c>
      <c r="L9" s="87"/>
      <c r="M9" s="19" t="s">
        <v>90</v>
      </c>
      <c r="N9" s="19" t="s">
        <v>91</v>
      </c>
      <c r="O9" s="19" t="s">
        <v>92</v>
      </c>
      <c r="P9" s="87"/>
      <c r="Q9" s="20" t="s">
        <v>84</v>
      </c>
    </row>
    <row r="10" spans="3:17" ht="15" thickBot="1" x14ac:dyDescent="0.4">
      <c r="C10" s="10" t="s">
        <v>10</v>
      </c>
      <c r="D10" s="16">
        <v>11.01</v>
      </c>
      <c r="E10" s="16">
        <v>7.79</v>
      </c>
      <c r="F10" s="16">
        <v>9.34</v>
      </c>
      <c r="G10" s="16">
        <f t="shared" si="0"/>
        <v>28.14</v>
      </c>
      <c r="H10" s="17">
        <f t="shared" si="1"/>
        <v>9.3800000000000008</v>
      </c>
      <c r="L10" s="18" t="s">
        <v>87</v>
      </c>
      <c r="M10" s="16">
        <f>G7</f>
        <v>29.37</v>
      </c>
      <c r="N10" s="21">
        <f>G8</f>
        <v>28.419999999999998</v>
      </c>
      <c r="O10" s="21">
        <f>G9</f>
        <v>31.39</v>
      </c>
      <c r="P10" s="21">
        <f>SUM(M10:O10)</f>
        <v>89.18</v>
      </c>
      <c r="Q10" s="1">
        <f>P10/9</f>
        <v>9.9088888888888889</v>
      </c>
    </row>
    <row r="11" spans="3:17" ht="15" thickBot="1" x14ac:dyDescent="0.4">
      <c r="C11" s="10" t="s">
        <v>11</v>
      </c>
      <c r="D11" s="16">
        <v>9.84</v>
      </c>
      <c r="E11" s="16">
        <v>8.48</v>
      </c>
      <c r="F11" s="16">
        <v>9.89</v>
      </c>
      <c r="G11" s="16">
        <f t="shared" si="0"/>
        <v>28.21</v>
      </c>
      <c r="H11" s="17">
        <f t="shared" si="1"/>
        <v>9.4033333333333342</v>
      </c>
      <c r="L11" s="18" t="s">
        <v>88</v>
      </c>
      <c r="M11" s="21">
        <f>G10</f>
        <v>28.14</v>
      </c>
      <c r="N11" s="21">
        <f>G11</f>
        <v>28.21</v>
      </c>
      <c r="O11" s="21">
        <f>G12</f>
        <v>28.64</v>
      </c>
      <c r="P11" s="21">
        <f>SUM(M11:O11)</f>
        <v>84.990000000000009</v>
      </c>
      <c r="Q11" s="1">
        <f>P11/9</f>
        <v>9.4433333333333351</v>
      </c>
    </row>
    <row r="12" spans="3:17" ht="15" thickBot="1" x14ac:dyDescent="0.4">
      <c r="C12" s="10" t="s">
        <v>12</v>
      </c>
      <c r="D12" s="16">
        <v>9.59</v>
      </c>
      <c r="E12" s="16">
        <v>9.51</v>
      </c>
      <c r="F12" s="16">
        <v>9.5399999999999991</v>
      </c>
      <c r="G12" s="16">
        <f t="shared" si="0"/>
        <v>28.64</v>
      </c>
      <c r="H12" s="17">
        <f t="shared" si="1"/>
        <v>9.5466666666666669</v>
      </c>
      <c r="L12" s="18" t="s">
        <v>89</v>
      </c>
      <c r="M12" s="21">
        <f>G13</f>
        <v>22.75</v>
      </c>
      <c r="N12" s="21">
        <f>G14</f>
        <v>23.46</v>
      </c>
      <c r="O12" s="21">
        <f>G15</f>
        <v>19.419999999999998</v>
      </c>
      <c r="P12" s="21">
        <f>SUM(M12:O12)</f>
        <v>65.63</v>
      </c>
      <c r="Q12" s="1">
        <f>P12/9</f>
        <v>7.2922222222222217</v>
      </c>
    </row>
    <row r="13" spans="3:17" ht="15" thickBot="1" x14ac:dyDescent="0.4">
      <c r="C13" s="10" t="s">
        <v>13</v>
      </c>
      <c r="D13" s="16">
        <v>7.13</v>
      </c>
      <c r="E13" s="16">
        <v>7.6</v>
      </c>
      <c r="F13" s="16">
        <v>8.02</v>
      </c>
      <c r="G13" s="16">
        <f t="shared" si="0"/>
        <v>22.75</v>
      </c>
      <c r="H13" s="17">
        <f t="shared" si="1"/>
        <v>7.583333333333333</v>
      </c>
      <c r="L13" s="18" t="s">
        <v>2</v>
      </c>
      <c r="M13" s="21">
        <f>SUM(M10:M12)</f>
        <v>80.260000000000005</v>
      </c>
      <c r="N13" s="21">
        <f>SUM(N10:N12)</f>
        <v>80.09</v>
      </c>
      <c r="O13" s="21">
        <f>SUM(O10:O12)</f>
        <v>79.45</v>
      </c>
      <c r="P13" s="21">
        <f>SUM(P10:P12)</f>
        <v>239.8</v>
      </c>
    </row>
    <row r="14" spans="3:17" x14ac:dyDescent="0.35">
      <c r="C14" s="10" t="s">
        <v>14</v>
      </c>
      <c r="D14" s="16">
        <v>8.93</v>
      </c>
      <c r="E14" s="16">
        <v>6.33</v>
      </c>
      <c r="F14" s="16">
        <v>8.1999999999999993</v>
      </c>
      <c r="G14" s="16">
        <f t="shared" si="0"/>
        <v>23.46</v>
      </c>
      <c r="H14" s="17">
        <f t="shared" si="1"/>
        <v>7.82</v>
      </c>
      <c r="L14" s="22" t="s">
        <v>84</v>
      </c>
      <c r="M14" s="1">
        <f>M13/9</f>
        <v>8.9177777777777791</v>
      </c>
      <c r="N14" s="1">
        <f>N13/9</f>
        <v>8.8988888888888891</v>
      </c>
      <c r="O14" s="1">
        <f>O13/9</f>
        <v>8.8277777777777775</v>
      </c>
    </row>
    <row r="15" spans="3:17" x14ac:dyDescent="0.35">
      <c r="C15" s="10" t="s">
        <v>15</v>
      </c>
      <c r="D15" s="16">
        <v>7.9</v>
      </c>
      <c r="E15" s="16">
        <v>7.8</v>
      </c>
      <c r="F15" s="16">
        <v>3.72</v>
      </c>
      <c r="G15" s="16">
        <f t="shared" si="0"/>
        <v>19.419999999999998</v>
      </c>
      <c r="H15" s="17">
        <f t="shared" si="1"/>
        <v>6.4733333333333327</v>
      </c>
    </row>
    <row r="16" spans="3:17" x14ac:dyDescent="0.35">
      <c r="C16" s="13" t="s">
        <v>61</v>
      </c>
      <c r="D16" s="16">
        <f>SUM(D7:D15)</f>
        <v>84.53</v>
      </c>
      <c r="E16" s="16">
        <f>SUM(E7:E15)</f>
        <v>77.209999999999994</v>
      </c>
      <c r="F16" s="16">
        <f>SUM(F7:F15)</f>
        <v>78.06</v>
      </c>
      <c r="G16" s="16">
        <f t="shared" si="0"/>
        <v>239.8</v>
      </c>
      <c r="H16" s="16"/>
      <c r="I16" t="s">
        <v>82</v>
      </c>
    </row>
    <row r="17" spans="3:24" x14ac:dyDescent="0.35">
      <c r="C17" s="20"/>
      <c r="I17">
        <f>(G16^2)/(9*3)</f>
        <v>2129.7792592592596</v>
      </c>
    </row>
    <row r="21" spans="3:24" ht="15" thickBot="1" x14ac:dyDescent="0.4">
      <c r="E21" s="88" t="s">
        <v>110</v>
      </c>
      <c r="F21" s="88"/>
      <c r="G21" s="88"/>
      <c r="H21" s="88"/>
      <c r="I21" s="88"/>
      <c r="L21" t="s">
        <v>140</v>
      </c>
    </row>
    <row r="22" spans="3:24" ht="16" thickBot="1" x14ac:dyDescent="0.4">
      <c r="C22" s="86" t="s">
        <v>93</v>
      </c>
      <c r="D22" s="86" t="s">
        <v>94</v>
      </c>
      <c r="E22" s="86" t="s">
        <v>95</v>
      </c>
      <c r="F22" s="86" t="s">
        <v>96</v>
      </c>
      <c r="G22" s="86" t="s">
        <v>97</v>
      </c>
      <c r="H22" s="83" t="s">
        <v>98</v>
      </c>
      <c r="I22" s="85"/>
      <c r="J22" s="86" t="s">
        <v>99</v>
      </c>
      <c r="Q22" s="24" t="s">
        <v>142</v>
      </c>
      <c r="R22" s="24" t="s">
        <v>84</v>
      </c>
      <c r="S22" s="25" t="s">
        <v>123</v>
      </c>
    </row>
    <row r="23" spans="3:24" ht="16" thickBot="1" x14ac:dyDescent="0.4">
      <c r="C23" s="87"/>
      <c r="D23" s="87"/>
      <c r="E23" s="87"/>
      <c r="F23" s="87"/>
      <c r="G23" s="87"/>
      <c r="H23" s="19">
        <v>0.05</v>
      </c>
      <c r="I23" s="19">
        <v>0.01</v>
      </c>
      <c r="J23" s="87"/>
      <c r="L23" s="24" t="s">
        <v>85</v>
      </c>
      <c r="M23" s="24" t="s">
        <v>84</v>
      </c>
      <c r="N23" s="25" t="s">
        <v>120</v>
      </c>
      <c r="Q23" s="28" t="s">
        <v>90</v>
      </c>
      <c r="R23" s="1">
        <f>M14</f>
        <v>8.9177777777777791</v>
      </c>
      <c r="S23" s="34"/>
    </row>
    <row r="24" spans="3:24" ht="16" thickBot="1" x14ac:dyDescent="0.4">
      <c r="C24" s="18" t="s">
        <v>1</v>
      </c>
      <c r="D24" s="21">
        <f>3-1</f>
        <v>2</v>
      </c>
      <c r="E24" s="23">
        <f>(SUMSQ(D16:F16)/9)-I17</f>
        <v>3.5616962962958496</v>
      </c>
      <c r="F24" s="23">
        <f>E24/D24</f>
        <v>1.7808481481479248</v>
      </c>
      <c r="G24" s="23">
        <f>F24/F29</f>
        <v>1.4951836254925679</v>
      </c>
      <c r="H24" s="23">
        <f>FINV(H23,D24,D29)</f>
        <v>3.6337234675916301</v>
      </c>
      <c r="I24" s="23">
        <f>FINV(I23,D24,D29)</f>
        <v>6.2262352803113821</v>
      </c>
      <c r="J24" s="21" t="s">
        <v>116</v>
      </c>
      <c r="L24" s="28" t="s">
        <v>87</v>
      </c>
      <c r="M24" s="1">
        <v>9.9088888888888889</v>
      </c>
      <c r="N24" s="29" t="s">
        <v>135</v>
      </c>
      <c r="O24" s="1">
        <f>M24+N$33</f>
        <v>11.738728011517347</v>
      </c>
      <c r="Q24" s="28" t="s">
        <v>91</v>
      </c>
      <c r="R24" s="1">
        <f>N14</f>
        <v>8.8988888888888891</v>
      </c>
      <c r="S24" s="34"/>
    </row>
    <row r="25" spans="3:24" ht="16" thickBot="1" x14ac:dyDescent="0.4">
      <c r="C25" s="18" t="s">
        <v>0</v>
      </c>
      <c r="D25" s="21">
        <f>3*3-1</f>
        <v>8</v>
      </c>
      <c r="E25" s="23">
        <f>(SUMSQ(G7:G15)/3)-I17</f>
        <v>39.757140740740851</v>
      </c>
      <c r="F25" s="23">
        <f t="shared" ref="F25:F29" si="2">E25/D25</f>
        <v>4.9696425925926064</v>
      </c>
      <c r="G25" s="23">
        <f>F25/F29</f>
        <v>4.1724659324393372</v>
      </c>
      <c r="H25" s="23">
        <f>FINV(H23,D25,D29)</f>
        <v>2.5910961798744014</v>
      </c>
      <c r="I25" s="23">
        <f>FINV(I23,D25,D29)</f>
        <v>3.8895721399261927</v>
      </c>
      <c r="J25" s="21" t="s">
        <v>117</v>
      </c>
      <c r="L25" s="28" t="s">
        <v>88</v>
      </c>
      <c r="M25" s="1">
        <v>9.4433333333333351</v>
      </c>
      <c r="N25" s="29" t="s">
        <v>135</v>
      </c>
      <c r="O25" s="1">
        <f>M25+N$33</f>
        <v>11.273172455961793</v>
      </c>
      <c r="Q25" s="28" t="s">
        <v>92</v>
      </c>
      <c r="R25" s="1">
        <f>O14</f>
        <v>8.8277777777777775</v>
      </c>
      <c r="S25" s="34"/>
    </row>
    <row r="26" spans="3:24" ht="16" thickBot="1" x14ac:dyDescent="0.4">
      <c r="C26" s="18" t="s">
        <v>105</v>
      </c>
      <c r="D26" s="21">
        <f>3-1</f>
        <v>2</v>
      </c>
      <c r="E26" s="23">
        <f>(SUMSQ(P10:P12)/9)-I17</f>
        <v>35.072896296295767</v>
      </c>
      <c r="F26" s="23">
        <f t="shared" si="2"/>
        <v>17.536448148147883</v>
      </c>
      <c r="G26" s="23">
        <f>F26/F29</f>
        <v>14.723439585614919</v>
      </c>
      <c r="H26" s="23">
        <f>FINV(H23,D26,D29)</f>
        <v>3.6337234675916301</v>
      </c>
      <c r="I26" s="23">
        <f>FINV(I23,D26,D29)</f>
        <v>6.2262352803113821</v>
      </c>
      <c r="J26" s="21" t="s">
        <v>117</v>
      </c>
      <c r="L26" s="28" t="s">
        <v>89</v>
      </c>
      <c r="M26" s="1">
        <v>7.2922222222222217</v>
      </c>
      <c r="N26" s="29" t="s">
        <v>134</v>
      </c>
      <c r="O26" s="1">
        <f>M26+N$33</f>
        <v>9.12206134485068</v>
      </c>
      <c r="Q26" s="31" t="s">
        <v>121</v>
      </c>
      <c r="R26" s="24" t="s">
        <v>122</v>
      </c>
      <c r="S26" s="35"/>
    </row>
    <row r="27" spans="3:24" ht="16" thickBot="1" x14ac:dyDescent="0.4">
      <c r="C27" s="18" t="s">
        <v>106</v>
      </c>
      <c r="D27" s="21">
        <f>3-1</f>
        <v>2</v>
      </c>
      <c r="E27" s="23">
        <f>(SUMSQ(M13:O13)/9)-I17</f>
        <v>4.0540740740652836E-2</v>
      </c>
      <c r="F27" s="23">
        <f t="shared" si="2"/>
        <v>2.0270370370326418E-2</v>
      </c>
      <c r="G27" s="23">
        <f>F27/F29</f>
        <v>1.7018815384063996E-2</v>
      </c>
      <c r="H27" s="23">
        <f>FINV(H23,D27,D29)</f>
        <v>3.6337234675916301</v>
      </c>
      <c r="I27" s="23">
        <f>FINV(I23,D27,D29)</f>
        <v>6.2262352803113821</v>
      </c>
      <c r="J27" s="21" t="s">
        <v>116</v>
      </c>
      <c r="L27" s="31" t="s">
        <v>121</v>
      </c>
      <c r="M27" s="32">
        <v>1.83</v>
      </c>
      <c r="N27" s="33"/>
    </row>
    <row r="28" spans="3:24" ht="15" thickBot="1" x14ac:dyDescent="0.4">
      <c r="C28" s="18" t="s">
        <v>107</v>
      </c>
      <c r="D28" s="21">
        <f>(3-1)*(3-1)</f>
        <v>4</v>
      </c>
      <c r="E28" s="23">
        <f>E25-E26-E27</f>
        <v>4.643703703704432</v>
      </c>
      <c r="F28" s="23">
        <f t="shared" si="2"/>
        <v>1.160925925926108</v>
      </c>
      <c r="G28" s="23">
        <f>F28/F29</f>
        <v>0.97470266437918185</v>
      </c>
      <c r="H28" s="23">
        <f>FINV(H23,D28,D29)</f>
        <v>3.0069172799243447</v>
      </c>
      <c r="I28" s="23">
        <f>FINV(I23,D28,D29)</f>
        <v>4.772577999723211</v>
      </c>
      <c r="J28" s="21" t="s">
        <v>116</v>
      </c>
      <c r="X28">
        <v>20</v>
      </c>
    </row>
    <row r="29" spans="3:24" ht="15" thickBot="1" x14ac:dyDescent="0.4">
      <c r="C29" s="18" t="s">
        <v>100</v>
      </c>
      <c r="D29" s="21">
        <f>D30-D24-D25</f>
        <v>16</v>
      </c>
      <c r="E29" s="23">
        <f>E30-E24-E25</f>
        <v>19.056903703703938</v>
      </c>
      <c r="F29" s="23">
        <f t="shared" si="2"/>
        <v>1.1910564814814961</v>
      </c>
      <c r="G29" s="23"/>
      <c r="H29" s="23"/>
      <c r="I29" s="23"/>
      <c r="J29" s="21"/>
    </row>
    <row r="30" spans="3:24" ht="15" thickBot="1" x14ac:dyDescent="0.4">
      <c r="C30" s="18" t="s">
        <v>2</v>
      </c>
      <c r="D30" s="21">
        <f>3*3*3-1</f>
        <v>26</v>
      </c>
      <c r="E30" s="23">
        <f>SUMSQ(D7:F15)-I17</f>
        <v>62.375740740740639</v>
      </c>
      <c r="F30" s="23"/>
      <c r="G30" s="23"/>
      <c r="H30" s="23"/>
      <c r="I30" s="23"/>
      <c r="J30" s="21"/>
    </row>
    <row r="32" spans="3:24" x14ac:dyDescent="0.35">
      <c r="L32" t="s">
        <v>124</v>
      </c>
      <c r="M32" t="s">
        <v>125</v>
      </c>
      <c r="N32" t="s">
        <v>126</v>
      </c>
    </row>
    <row r="33" spans="3:18" ht="15" thickBot="1" x14ac:dyDescent="0.4">
      <c r="L33" s="1">
        <f>SQRT(F29/9)</f>
        <v>0.3637851138426359</v>
      </c>
      <c r="M33">
        <v>5.03</v>
      </c>
      <c r="N33" s="1">
        <f>L33*M33</f>
        <v>1.8298391226284587</v>
      </c>
    </row>
    <row r="34" spans="3:18" ht="15" thickBot="1" x14ac:dyDescent="0.4">
      <c r="L34" s="26" t="s">
        <v>127</v>
      </c>
      <c r="M34" s="15" t="s">
        <v>84</v>
      </c>
      <c r="N34" s="15" t="s">
        <v>128</v>
      </c>
      <c r="R34" s="1"/>
    </row>
    <row r="35" spans="3:18" ht="15" thickBot="1" x14ac:dyDescent="0.4">
      <c r="L35" s="18" t="s">
        <v>7</v>
      </c>
      <c r="M35" s="27">
        <f t="shared" ref="M35:M43" si="3">H7</f>
        <v>9.7900000000000009</v>
      </c>
      <c r="N35" s="30"/>
      <c r="O35" s="1"/>
      <c r="R35" s="1"/>
    </row>
    <row r="36" spans="3:18" ht="15" thickBot="1" x14ac:dyDescent="0.4">
      <c r="C36" s="81"/>
      <c r="F36" s="1"/>
      <c r="H36" s="1"/>
      <c r="L36" s="18" t="s">
        <v>8</v>
      </c>
      <c r="M36" s="27">
        <f t="shared" si="3"/>
        <v>9.4733333333333327</v>
      </c>
      <c r="N36" s="30"/>
      <c r="O36" s="1"/>
      <c r="R36" s="1"/>
    </row>
    <row r="37" spans="3:18" ht="15" thickBot="1" x14ac:dyDescent="0.4">
      <c r="F37" s="1"/>
      <c r="H37" s="1"/>
      <c r="L37" s="18" t="s">
        <v>9</v>
      </c>
      <c r="M37" s="27">
        <f t="shared" si="3"/>
        <v>10.463333333333333</v>
      </c>
      <c r="N37" s="30"/>
      <c r="O37" s="1"/>
      <c r="R37" s="1"/>
    </row>
    <row r="38" spans="3:18" ht="15" thickBot="1" x14ac:dyDescent="0.4">
      <c r="F38" s="1"/>
      <c r="H38" s="1"/>
      <c r="L38" s="18" t="s">
        <v>10</v>
      </c>
      <c r="M38" s="27">
        <f t="shared" si="3"/>
        <v>9.3800000000000008</v>
      </c>
      <c r="N38" s="30"/>
      <c r="O38" s="1"/>
      <c r="R38" s="1"/>
    </row>
    <row r="39" spans="3:18" ht="15" thickBot="1" x14ac:dyDescent="0.4">
      <c r="L39" s="18" t="s">
        <v>11</v>
      </c>
      <c r="M39" s="27">
        <f t="shared" si="3"/>
        <v>9.4033333333333342</v>
      </c>
      <c r="N39" s="30"/>
      <c r="O39" s="1"/>
      <c r="R39" s="1"/>
    </row>
    <row r="40" spans="3:18" ht="15" thickBot="1" x14ac:dyDescent="0.4">
      <c r="L40" s="18" t="s">
        <v>12</v>
      </c>
      <c r="M40" s="27">
        <f t="shared" si="3"/>
        <v>9.5466666666666669</v>
      </c>
      <c r="N40" s="30"/>
      <c r="O40" s="1"/>
      <c r="R40" s="1"/>
    </row>
    <row r="41" spans="3:18" ht="15" thickBot="1" x14ac:dyDescent="0.4">
      <c r="L41" s="18" t="s">
        <v>13</v>
      </c>
      <c r="M41" s="27">
        <f t="shared" si="3"/>
        <v>7.583333333333333</v>
      </c>
      <c r="N41" s="30"/>
      <c r="O41" s="1"/>
      <c r="R41" s="1"/>
    </row>
    <row r="42" spans="3:18" ht="15" thickBot="1" x14ac:dyDescent="0.4">
      <c r="L42" s="18" t="s">
        <v>14</v>
      </c>
      <c r="M42" s="27">
        <f t="shared" si="3"/>
        <v>7.82</v>
      </c>
      <c r="N42" s="30"/>
      <c r="O42" s="1"/>
      <c r="R42" s="1"/>
    </row>
    <row r="43" spans="3:18" ht="15" thickBot="1" x14ac:dyDescent="0.4">
      <c r="L43" s="18" t="s">
        <v>15</v>
      </c>
      <c r="M43" s="27">
        <f t="shared" si="3"/>
        <v>6.4733333333333327</v>
      </c>
      <c r="N43" s="30"/>
      <c r="O43" s="1"/>
    </row>
    <row r="44" spans="3:18" x14ac:dyDescent="0.35">
      <c r="L44" s="22" t="s">
        <v>125</v>
      </c>
      <c r="M44" t="s">
        <v>122</v>
      </c>
    </row>
  </sheetData>
  <sortState xmlns:xlrd2="http://schemas.microsoft.com/office/spreadsheetml/2017/richdata2" ref="F36:F38">
    <sortCondition ref="F36:F38"/>
  </sortState>
  <mergeCells count="14">
    <mergeCell ref="J22:J23"/>
    <mergeCell ref="E21:I21"/>
    <mergeCell ref="C22:C23"/>
    <mergeCell ref="D22:D23"/>
    <mergeCell ref="E22:E23"/>
    <mergeCell ref="F22:F23"/>
    <mergeCell ref="G22:G23"/>
    <mergeCell ref="H22:I22"/>
    <mergeCell ref="D5:F5"/>
    <mergeCell ref="H5:H6"/>
    <mergeCell ref="L7:P7"/>
    <mergeCell ref="L8:L9"/>
    <mergeCell ref="M8:O8"/>
    <mergeCell ref="P8:P9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X58"/>
  <sheetViews>
    <sheetView topLeftCell="A41" zoomScale="94" zoomScaleNormal="94" workbookViewId="0">
      <selection activeCell="N49" sqref="N49:R57"/>
    </sheetView>
  </sheetViews>
  <sheetFormatPr defaultRowHeight="14.5" x14ac:dyDescent="0.35"/>
  <cols>
    <col min="1" max="1" width="8.7265625" customWidth="1"/>
    <col min="3" max="3" width="6.36328125" customWidth="1"/>
    <col min="4" max="4" width="6.26953125" customWidth="1"/>
    <col min="5" max="5" width="6.6328125" customWidth="1"/>
    <col min="6" max="6" width="6.453125" customWidth="1"/>
    <col min="7" max="7" width="7" customWidth="1"/>
    <col min="8" max="8" width="7.7265625" customWidth="1"/>
    <col min="9" max="9" width="7.81640625" customWidth="1"/>
    <col min="10" max="10" width="8.08984375" customWidth="1"/>
    <col min="11" max="11" width="7.81640625" customWidth="1"/>
    <col min="12" max="12" width="7.54296875" customWidth="1"/>
    <col min="14" max="14" width="6.90625" customWidth="1"/>
    <col min="15" max="15" width="8.1796875" customWidth="1"/>
    <col min="16" max="16" width="9.90625" customWidth="1"/>
    <col min="17" max="17" width="8.453125" customWidth="1"/>
    <col min="18" max="18" width="8.81640625" customWidth="1"/>
    <col min="19" max="19" width="8.54296875" customWidth="1"/>
    <col min="20" max="20" width="8.7265625" customWidth="1"/>
    <col min="21" max="21" width="8.6328125" customWidth="1"/>
    <col min="22" max="22" width="8.26953125" customWidth="1"/>
    <col min="23" max="23" width="7.54296875" customWidth="1"/>
  </cols>
  <sheetData>
    <row r="2" spans="1:24" x14ac:dyDescent="0.35">
      <c r="A2" t="s">
        <v>75</v>
      </c>
    </row>
    <row r="6" spans="1:24" x14ac:dyDescent="0.35">
      <c r="C6" s="5" t="s">
        <v>65</v>
      </c>
      <c r="D6" s="5" t="s">
        <v>66</v>
      </c>
      <c r="E6" s="5" t="s">
        <v>67</v>
      </c>
      <c r="F6" s="5" t="s">
        <v>74</v>
      </c>
      <c r="G6" s="5" t="s">
        <v>68</v>
      </c>
      <c r="H6" s="5" t="s">
        <v>69</v>
      </c>
      <c r="I6" s="5" t="s">
        <v>70</v>
      </c>
      <c r="J6" s="5" t="s">
        <v>71</v>
      </c>
      <c r="K6" s="5" t="s">
        <v>72</v>
      </c>
      <c r="L6" s="5" t="s">
        <v>73</v>
      </c>
      <c r="R6" t="s">
        <v>78</v>
      </c>
    </row>
    <row r="7" spans="1:24" x14ac:dyDescent="0.35">
      <c r="C7">
        <v>1</v>
      </c>
      <c r="D7">
        <v>4</v>
      </c>
      <c r="E7">
        <v>2</v>
      </c>
      <c r="F7">
        <v>2</v>
      </c>
      <c r="G7">
        <v>4</v>
      </c>
      <c r="H7">
        <v>3</v>
      </c>
      <c r="I7">
        <v>3</v>
      </c>
      <c r="J7">
        <v>2</v>
      </c>
      <c r="K7">
        <v>3</v>
      </c>
      <c r="L7">
        <v>3</v>
      </c>
      <c r="N7" s="6" t="s">
        <v>148</v>
      </c>
      <c r="O7" s="6" t="s">
        <v>66</v>
      </c>
      <c r="P7" s="6" t="s">
        <v>67</v>
      </c>
      <c r="Q7" s="6" t="s">
        <v>74</v>
      </c>
      <c r="R7" s="6" t="s">
        <v>68</v>
      </c>
      <c r="S7" s="6" t="s">
        <v>69</v>
      </c>
      <c r="T7" s="6" t="s">
        <v>70</v>
      </c>
      <c r="U7" s="6" t="s">
        <v>71</v>
      </c>
      <c r="V7" s="6" t="s">
        <v>72</v>
      </c>
      <c r="W7" s="6" t="s">
        <v>73</v>
      </c>
    </row>
    <row r="8" spans="1:24" x14ac:dyDescent="0.35">
      <c r="C8">
        <v>2</v>
      </c>
      <c r="D8">
        <v>3</v>
      </c>
      <c r="E8">
        <v>4</v>
      </c>
      <c r="F8">
        <v>3</v>
      </c>
      <c r="G8">
        <v>3</v>
      </c>
      <c r="H8">
        <v>3</v>
      </c>
      <c r="I8">
        <v>2</v>
      </c>
      <c r="J8">
        <v>2</v>
      </c>
      <c r="K8">
        <v>3</v>
      </c>
      <c r="L8">
        <v>3</v>
      </c>
      <c r="N8">
        <v>1</v>
      </c>
      <c r="O8">
        <v>4.5</v>
      </c>
      <c r="P8">
        <v>9</v>
      </c>
      <c r="Q8">
        <v>4.5</v>
      </c>
      <c r="R8">
        <v>4.5</v>
      </c>
      <c r="S8">
        <v>4.5</v>
      </c>
      <c r="T8">
        <v>4.5</v>
      </c>
      <c r="U8">
        <v>4.5</v>
      </c>
      <c r="V8">
        <v>4.5</v>
      </c>
      <c r="W8">
        <v>4.5</v>
      </c>
      <c r="X8">
        <f>SUM(O8:W8)</f>
        <v>45</v>
      </c>
    </row>
    <row r="9" spans="1:24" x14ac:dyDescent="0.35">
      <c r="C9">
        <v>3</v>
      </c>
      <c r="D9">
        <v>4</v>
      </c>
      <c r="E9">
        <v>4</v>
      </c>
      <c r="F9">
        <v>3</v>
      </c>
      <c r="G9">
        <v>3</v>
      </c>
      <c r="H9">
        <v>4</v>
      </c>
      <c r="I9">
        <v>3</v>
      </c>
      <c r="J9">
        <v>2</v>
      </c>
      <c r="K9">
        <v>3</v>
      </c>
      <c r="L9">
        <v>4</v>
      </c>
      <c r="N9">
        <v>2</v>
      </c>
      <c r="O9">
        <v>7.5</v>
      </c>
      <c r="P9">
        <v>3.5</v>
      </c>
      <c r="Q9">
        <v>7.5</v>
      </c>
      <c r="R9">
        <v>3.5</v>
      </c>
      <c r="S9">
        <v>3.5</v>
      </c>
      <c r="T9">
        <v>3.5</v>
      </c>
      <c r="U9">
        <v>1</v>
      </c>
      <c r="V9">
        <v>7.5</v>
      </c>
      <c r="W9">
        <v>7.5</v>
      </c>
      <c r="X9">
        <f t="shared" ref="X9:X11" si="0">SUM(O9:W9)</f>
        <v>45</v>
      </c>
    </row>
    <row r="10" spans="1:24" x14ac:dyDescent="0.35">
      <c r="C10">
        <v>4</v>
      </c>
      <c r="D10">
        <v>2</v>
      </c>
      <c r="E10">
        <v>3</v>
      </c>
      <c r="F10">
        <v>4</v>
      </c>
      <c r="G10">
        <v>4</v>
      </c>
      <c r="H10">
        <v>3</v>
      </c>
      <c r="I10">
        <v>3</v>
      </c>
      <c r="J10">
        <v>2</v>
      </c>
      <c r="K10">
        <v>3</v>
      </c>
      <c r="L10">
        <v>3</v>
      </c>
      <c r="N10">
        <v>3</v>
      </c>
      <c r="O10">
        <v>2</v>
      </c>
      <c r="P10">
        <v>8.5</v>
      </c>
      <c r="Q10">
        <v>5.5</v>
      </c>
      <c r="R10">
        <v>5.5</v>
      </c>
      <c r="S10">
        <v>5.5</v>
      </c>
      <c r="T10">
        <v>8.5</v>
      </c>
      <c r="U10">
        <v>2</v>
      </c>
      <c r="V10">
        <v>2</v>
      </c>
      <c r="W10">
        <v>5.5</v>
      </c>
      <c r="X10">
        <f t="shared" si="0"/>
        <v>45</v>
      </c>
    </row>
    <row r="11" spans="1:24" x14ac:dyDescent="0.35">
      <c r="C11">
        <v>5</v>
      </c>
      <c r="D11">
        <v>2</v>
      </c>
      <c r="E11">
        <v>3</v>
      </c>
      <c r="F11">
        <v>2</v>
      </c>
      <c r="G11">
        <v>2</v>
      </c>
      <c r="H11">
        <v>3</v>
      </c>
      <c r="I11">
        <v>2</v>
      </c>
      <c r="J11">
        <v>2</v>
      </c>
      <c r="K11">
        <v>3</v>
      </c>
      <c r="L11">
        <v>3</v>
      </c>
      <c r="N11">
        <v>4</v>
      </c>
      <c r="O11">
        <v>4</v>
      </c>
      <c r="P11">
        <v>4</v>
      </c>
      <c r="Q11">
        <v>4</v>
      </c>
      <c r="R11">
        <v>8.5</v>
      </c>
      <c r="S11">
        <v>4</v>
      </c>
      <c r="T11">
        <v>4</v>
      </c>
      <c r="U11">
        <v>8.5</v>
      </c>
      <c r="V11">
        <v>4</v>
      </c>
      <c r="W11">
        <v>4</v>
      </c>
      <c r="X11">
        <f t="shared" si="0"/>
        <v>45</v>
      </c>
    </row>
    <row r="12" spans="1:24" x14ac:dyDescent="0.35">
      <c r="C12">
        <v>6</v>
      </c>
      <c r="D12">
        <v>3</v>
      </c>
      <c r="E12">
        <v>3</v>
      </c>
      <c r="F12">
        <v>3</v>
      </c>
      <c r="G12">
        <v>4</v>
      </c>
      <c r="H12">
        <v>3</v>
      </c>
      <c r="I12">
        <v>2</v>
      </c>
      <c r="J12">
        <v>4</v>
      </c>
      <c r="K12">
        <v>3</v>
      </c>
      <c r="L12">
        <v>3</v>
      </c>
      <c r="N12">
        <v>5</v>
      </c>
      <c r="O12">
        <v>6.5</v>
      </c>
      <c r="P12">
        <v>2.5</v>
      </c>
      <c r="Q12">
        <v>6.5</v>
      </c>
      <c r="R12">
        <v>2.5</v>
      </c>
      <c r="S12">
        <v>2.5</v>
      </c>
      <c r="T12">
        <v>6.5</v>
      </c>
      <c r="U12">
        <v>9</v>
      </c>
      <c r="V12">
        <v>2.5</v>
      </c>
      <c r="W12">
        <v>6.5</v>
      </c>
      <c r="X12">
        <f t="shared" ref="X12:X37" si="1">SUM(O12:W12)</f>
        <v>45</v>
      </c>
    </row>
    <row r="13" spans="1:24" x14ac:dyDescent="0.35">
      <c r="C13">
        <v>7</v>
      </c>
      <c r="D13">
        <v>3</v>
      </c>
      <c r="E13">
        <v>4</v>
      </c>
      <c r="F13">
        <v>5</v>
      </c>
      <c r="G13">
        <v>3</v>
      </c>
      <c r="H13">
        <v>4</v>
      </c>
      <c r="I13">
        <v>5</v>
      </c>
      <c r="J13">
        <v>4</v>
      </c>
      <c r="K13">
        <v>3</v>
      </c>
      <c r="L13">
        <v>3</v>
      </c>
      <c r="N13">
        <v>6</v>
      </c>
      <c r="O13">
        <v>4.5</v>
      </c>
      <c r="P13">
        <v>8</v>
      </c>
      <c r="Q13">
        <v>4.5</v>
      </c>
      <c r="R13">
        <v>4.5</v>
      </c>
      <c r="S13">
        <v>8</v>
      </c>
      <c r="T13">
        <v>8</v>
      </c>
      <c r="U13">
        <v>1.5</v>
      </c>
      <c r="V13">
        <v>1.5</v>
      </c>
      <c r="W13">
        <v>4.5</v>
      </c>
      <c r="X13">
        <f t="shared" si="1"/>
        <v>45</v>
      </c>
    </row>
    <row r="14" spans="1:24" x14ac:dyDescent="0.35">
      <c r="C14">
        <v>8</v>
      </c>
      <c r="D14">
        <v>4</v>
      </c>
      <c r="E14">
        <v>4</v>
      </c>
      <c r="F14">
        <v>3</v>
      </c>
      <c r="G14">
        <v>3</v>
      </c>
      <c r="H14">
        <v>3</v>
      </c>
      <c r="I14">
        <v>3</v>
      </c>
      <c r="J14">
        <v>3</v>
      </c>
      <c r="K14">
        <v>3</v>
      </c>
      <c r="L14">
        <v>4</v>
      </c>
      <c r="N14">
        <v>7</v>
      </c>
      <c r="O14">
        <v>7.5</v>
      </c>
      <c r="P14">
        <v>7.5</v>
      </c>
      <c r="Q14">
        <v>3</v>
      </c>
      <c r="R14">
        <v>7.5</v>
      </c>
      <c r="S14">
        <v>3</v>
      </c>
      <c r="T14">
        <v>3</v>
      </c>
      <c r="U14">
        <v>7.5</v>
      </c>
      <c r="V14">
        <v>3</v>
      </c>
      <c r="W14">
        <v>3</v>
      </c>
      <c r="X14">
        <f t="shared" si="1"/>
        <v>45</v>
      </c>
    </row>
    <row r="15" spans="1:24" x14ac:dyDescent="0.35">
      <c r="C15">
        <v>9</v>
      </c>
      <c r="D15">
        <v>4</v>
      </c>
      <c r="E15">
        <v>3</v>
      </c>
      <c r="F15">
        <v>3</v>
      </c>
      <c r="G15">
        <v>3</v>
      </c>
      <c r="H15">
        <v>3</v>
      </c>
      <c r="I15">
        <v>3</v>
      </c>
      <c r="J15">
        <v>4</v>
      </c>
      <c r="K15">
        <v>4</v>
      </c>
      <c r="L15">
        <v>3</v>
      </c>
      <c r="N15">
        <v>8</v>
      </c>
      <c r="O15">
        <v>2.5</v>
      </c>
      <c r="P15">
        <v>6.5</v>
      </c>
      <c r="Q15">
        <v>2.5</v>
      </c>
      <c r="R15">
        <v>6.5</v>
      </c>
      <c r="S15">
        <v>6.5</v>
      </c>
      <c r="T15">
        <v>2.5</v>
      </c>
      <c r="U15">
        <v>9</v>
      </c>
      <c r="V15">
        <v>6.5</v>
      </c>
      <c r="W15">
        <v>2.5</v>
      </c>
      <c r="X15">
        <f t="shared" si="1"/>
        <v>45</v>
      </c>
    </row>
    <row r="16" spans="1:24" x14ac:dyDescent="0.35">
      <c r="C16">
        <v>10</v>
      </c>
      <c r="D16">
        <v>3</v>
      </c>
      <c r="E16">
        <v>3</v>
      </c>
      <c r="F16">
        <v>3</v>
      </c>
      <c r="G16">
        <v>3</v>
      </c>
      <c r="H16">
        <v>3</v>
      </c>
      <c r="I16">
        <v>3</v>
      </c>
      <c r="J16">
        <v>4</v>
      </c>
      <c r="K16">
        <v>3</v>
      </c>
      <c r="L16">
        <v>3</v>
      </c>
      <c r="N16">
        <v>9</v>
      </c>
      <c r="O16">
        <v>7</v>
      </c>
      <c r="P16">
        <v>7</v>
      </c>
      <c r="Q16">
        <v>2.5</v>
      </c>
      <c r="R16">
        <v>2.5</v>
      </c>
      <c r="S16">
        <v>7</v>
      </c>
      <c r="T16">
        <v>7</v>
      </c>
      <c r="U16">
        <v>2.5</v>
      </c>
      <c r="V16">
        <v>2.5</v>
      </c>
      <c r="W16">
        <v>7</v>
      </c>
      <c r="X16">
        <f t="shared" si="1"/>
        <v>45</v>
      </c>
    </row>
    <row r="17" spans="3:24" x14ac:dyDescent="0.35">
      <c r="C17">
        <v>11</v>
      </c>
      <c r="D17">
        <v>3</v>
      </c>
      <c r="E17">
        <v>3</v>
      </c>
      <c r="F17">
        <v>3</v>
      </c>
      <c r="G17">
        <v>4</v>
      </c>
      <c r="H17">
        <v>3</v>
      </c>
      <c r="I17">
        <v>3</v>
      </c>
      <c r="J17">
        <v>4</v>
      </c>
      <c r="K17">
        <v>3</v>
      </c>
      <c r="L17">
        <v>3</v>
      </c>
      <c r="N17">
        <v>10</v>
      </c>
      <c r="O17">
        <v>7</v>
      </c>
      <c r="P17">
        <v>7</v>
      </c>
      <c r="Q17">
        <v>7</v>
      </c>
      <c r="R17">
        <v>3</v>
      </c>
      <c r="S17">
        <v>3</v>
      </c>
      <c r="T17">
        <v>1</v>
      </c>
      <c r="U17">
        <v>7</v>
      </c>
      <c r="V17">
        <v>3</v>
      </c>
      <c r="W17">
        <v>7</v>
      </c>
      <c r="X17">
        <f t="shared" si="1"/>
        <v>45</v>
      </c>
    </row>
    <row r="18" spans="3:24" x14ac:dyDescent="0.35">
      <c r="C18">
        <v>12</v>
      </c>
      <c r="D18">
        <v>3</v>
      </c>
      <c r="E18">
        <v>4</v>
      </c>
      <c r="F18">
        <v>3</v>
      </c>
      <c r="G18">
        <v>5</v>
      </c>
      <c r="H18">
        <v>4</v>
      </c>
      <c r="I18">
        <v>3</v>
      </c>
      <c r="J18">
        <v>5</v>
      </c>
      <c r="K18">
        <v>4</v>
      </c>
      <c r="L18">
        <v>3</v>
      </c>
      <c r="N18">
        <v>11</v>
      </c>
      <c r="O18">
        <v>3.5</v>
      </c>
      <c r="P18">
        <v>7.5</v>
      </c>
      <c r="Q18">
        <v>3.5</v>
      </c>
      <c r="R18">
        <v>7.5</v>
      </c>
      <c r="S18">
        <v>7.5</v>
      </c>
      <c r="T18">
        <v>3.5</v>
      </c>
      <c r="U18">
        <v>1</v>
      </c>
      <c r="V18">
        <v>3.5</v>
      </c>
      <c r="W18">
        <v>7.5</v>
      </c>
      <c r="X18">
        <f t="shared" si="1"/>
        <v>45</v>
      </c>
    </row>
    <row r="19" spans="3:24" x14ac:dyDescent="0.35">
      <c r="C19">
        <v>13</v>
      </c>
      <c r="D19">
        <v>3</v>
      </c>
      <c r="E19">
        <v>3</v>
      </c>
      <c r="F19">
        <v>3</v>
      </c>
      <c r="G19">
        <v>4</v>
      </c>
      <c r="H19">
        <v>4</v>
      </c>
      <c r="I19">
        <v>3</v>
      </c>
      <c r="J19">
        <v>2</v>
      </c>
      <c r="K19">
        <v>4</v>
      </c>
      <c r="L19">
        <v>3</v>
      </c>
      <c r="N19">
        <v>12</v>
      </c>
      <c r="O19">
        <v>8</v>
      </c>
      <c r="P19">
        <v>3.5</v>
      </c>
      <c r="Q19">
        <v>3.5</v>
      </c>
      <c r="R19">
        <v>3.5</v>
      </c>
      <c r="S19">
        <v>3.5</v>
      </c>
      <c r="T19">
        <v>3.5</v>
      </c>
      <c r="U19">
        <v>8</v>
      </c>
      <c r="V19">
        <v>8</v>
      </c>
      <c r="W19">
        <v>3.5</v>
      </c>
      <c r="X19">
        <f t="shared" si="1"/>
        <v>45</v>
      </c>
    </row>
    <row r="20" spans="3:24" x14ac:dyDescent="0.35">
      <c r="C20">
        <v>14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2</v>
      </c>
      <c r="K20">
        <v>4</v>
      </c>
      <c r="L20">
        <v>3</v>
      </c>
      <c r="N20">
        <v>13</v>
      </c>
      <c r="O20">
        <v>6.5</v>
      </c>
      <c r="P20">
        <v>6.5</v>
      </c>
      <c r="Q20">
        <v>2.5</v>
      </c>
      <c r="R20">
        <v>6.5</v>
      </c>
      <c r="S20">
        <v>6.5</v>
      </c>
      <c r="T20">
        <v>2.5</v>
      </c>
      <c r="U20">
        <v>6.5</v>
      </c>
      <c r="V20">
        <v>6.5</v>
      </c>
      <c r="W20">
        <v>1</v>
      </c>
      <c r="X20">
        <f t="shared" si="1"/>
        <v>45</v>
      </c>
    </row>
    <row r="21" spans="3:24" x14ac:dyDescent="0.35">
      <c r="C21">
        <v>15</v>
      </c>
      <c r="D21">
        <v>3</v>
      </c>
      <c r="E21">
        <v>4</v>
      </c>
      <c r="F21">
        <v>5</v>
      </c>
      <c r="G21">
        <v>4</v>
      </c>
      <c r="H21">
        <v>4</v>
      </c>
      <c r="I21">
        <v>4</v>
      </c>
      <c r="J21">
        <v>4</v>
      </c>
      <c r="K21">
        <v>4</v>
      </c>
      <c r="L21">
        <v>3</v>
      </c>
      <c r="N21">
        <v>14</v>
      </c>
      <c r="O21">
        <v>6.5</v>
      </c>
      <c r="P21">
        <v>2</v>
      </c>
      <c r="Q21">
        <v>6.5</v>
      </c>
      <c r="R21">
        <v>6.5</v>
      </c>
      <c r="S21">
        <v>2</v>
      </c>
      <c r="T21">
        <v>6.5</v>
      </c>
      <c r="U21">
        <v>2</v>
      </c>
      <c r="V21">
        <v>6.5</v>
      </c>
      <c r="W21">
        <v>6.5</v>
      </c>
      <c r="X21">
        <f t="shared" si="1"/>
        <v>45</v>
      </c>
    </row>
    <row r="22" spans="3:24" x14ac:dyDescent="0.35">
      <c r="C22">
        <v>16</v>
      </c>
      <c r="D22">
        <v>4</v>
      </c>
      <c r="E22">
        <v>3</v>
      </c>
      <c r="F22">
        <v>3</v>
      </c>
      <c r="G22">
        <v>4</v>
      </c>
      <c r="H22">
        <v>4</v>
      </c>
      <c r="I22">
        <v>2</v>
      </c>
      <c r="J22">
        <v>5</v>
      </c>
      <c r="K22">
        <v>4</v>
      </c>
      <c r="L22">
        <v>4</v>
      </c>
      <c r="N22">
        <v>15</v>
      </c>
      <c r="O22">
        <v>7</v>
      </c>
      <c r="P22">
        <v>3</v>
      </c>
      <c r="Q22">
        <v>3</v>
      </c>
      <c r="R22">
        <v>7</v>
      </c>
      <c r="S22">
        <v>7</v>
      </c>
      <c r="T22">
        <v>3</v>
      </c>
      <c r="U22">
        <v>1</v>
      </c>
      <c r="V22">
        <v>7</v>
      </c>
      <c r="W22">
        <v>7</v>
      </c>
      <c r="X22">
        <f t="shared" si="1"/>
        <v>45</v>
      </c>
    </row>
    <row r="23" spans="3:24" x14ac:dyDescent="0.35">
      <c r="C23">
        <v>17</v>
      </c>
      <c r="D23">
        <v>3</v>
      </c>
      <c r="E23">
        <v>2</v>
      </c>
      <c r="F23">
        <v>3</v>
      </c>
      <c r="G23">
        <v>3</v>
      </c>
      <c r="H23">
        <v>2</v>
      </c>
      <c r="I23">
        <v>3</v>
      </c>
      <c r="J23">
        <v>2</v>
      </c>
      <c r="K23">
        <v>3</v>
      </c>
      <c r="L23">
        <v>3</v>
      </c>
      <c r="N23">
        <v>16</v>
      </c>
      <c r="O23">
        <v>1.5</v>
      </c>
      <c r="P23">
        <v>5.5</v>
      </c>
      <c r="Q23">
        <v>9</v>
      </c>
      <c r="R23">
        <v>5.5</v>
      </c>
      <c r="S23">
        <v>5.5</v>
      </c>
      <c r="T23">
        <v>5.5</v>
      </c>
      <c r="U23">
        <v>5.5</v>
      </c>
      <c r="V23">
        <v>5.5</v>
      </c>
      <c r="W23">
        <v>1.5</v>
      </c>
      <c r="X23">
        <f t="shared" si="1"/>
        <v>45</v>
      </c>
    </row>
    <row r="24" spans="3:24" x14ac:dyDescent="0.35">
      <c r="C24">
        <v>18</v>
      </c>
      <c r="D24">
        <v>4</v>
      </c>
      <c r="E24">
        <v>4</v>
      </c>
      <c r="F24">
        <v>3</v>
      </c>
      <c r="G24">
        <v>4</v>
      </c>
      <c r="H24">
        <v>4</v>
      </c>
      <c r="I24">
        <v>3</v>
      </c>
      <c r="J24">
        <v>4</v>
      </c>
      <c r="K24">
        <v>4</v>
      </c>
      <c r="L24">
        <v>1</v>
      </c>
      <c r="N24">
        <v>17</v>
      </c>
      <c r="O24">
        <v>5</v>
      </c>
      <c r="P24">
        <v>5</v>
      </c>
      <c r="Q24">
        <v>5</v>
      </c>
      <c r="R24">
        <v>5</v>
      </c>
      <c r="S24">
        <v>5</v>
      </c>
      <c r="T24">
        <v>5</v>
      </c>
      <c r="U24">
        <v>1</v>
      </c>
      <c r="V24">
        <v>9</v>
      </c>
      <c r="W24">
        <v>5</v>
      </c>
      <c r="X24">
        <f t="shared" si="1"/>
        <v>45</v>
      </c>
    </row>
    <row r="25" spans="3:24" x14ac:dyDescent="0.35">
      <c r="C25">
        <v>19</v>
      </c>
      <c r="D25">
        <v>4</v>
      </c>
      <c r="E25">
        <v>3</v>
      </c>
      <c r="F25">
        <v>3</v>
      </c>
      <c r="G25">
        <v>3</v>
      </c>
      <c r="H25">
        <v>3</v>
      </c>
      <c r="I25">
        <v>3</v>
      </c>
      <c r="J25">
        <v>4</v>
      </c>
      <c r="K25">
        <v>4</v>
      </c>
      <c r="L25">
        <v>3</v>
      </c>
      <c r="N25">
        <v>18</v>
      </c>
      <c r="O25">
        <v>7.5</v>
      </c>
      <c r="P25">
        <v>3.5</v>
      </c>
      <c r="Q25">
        <v>3.5</v>
      </c>
      <c r="R25">
        <v>7.5</v>
      </c>
      <c r="S25">
        <v>7.5</v>
      </c>
      <c r="T25">
        <v>3.5</v>
      </c>
      <c r="U25">
        <v>1</v>
      </c>
      <c r="V25">
        <v>7.5</v>
      </c>
      <c r="W25">
        <v>3.5</v>
      </c>
      <c r="X25">
        <f t="shared" si="1"/>
        <v>45</v>
      </c>
    </row>
    <row r="26" spans="3:24" x14ac:dyDescent="0.35">
      <c r="C26">
        <v>20</v>
      </c>
      <c r="D26">
        <v>3</v>
      </c>
      <c r="E26">
        <v>4</v>
      </c>
      <c r="F26">
        <v>3</v>
      </c>
      <c r="G26">
        <v>4</v>
      </c>
      <c r="H26">
        <v>4</v>
      </c>
      <c r="I26">
        <v>3</v>
      </c>
      <c r="J26">
        <v>2</v>
      </c>
      <c r="K26">
        <v>3</v>
      </c>
      <c r="L26">
        <v>4</v>
      </c>
      <c r="N26">
        <v>19</v>
      </c>
      <c r="O26">
        <v>2.5</v>
      </c>
      <c r="P26">
        <v>6</v>
      </c>
      <c r="Q26">
        <v>2.5</v>
      </c>
      <c r="R26">
        <v>8.5</v>
      </c>
      <c r="S26">
        <v>6</v>
      </c>
      <c r="T26">
        <v>2.5</v>
      </c>
      <c r="U26">
        <v>8.5</v>
      </c>
      <c r="V26">
        <v>6</v>
      </c>
      <c r="W26">
        <v>2.5</v>
      </c>
      <c r="X26">
        <f t="shared" si="1"/>
        <v>45</v>
      </c>
    </row>
    <row r="27" spans="3:24" x14ac:dyDescent="0.35">
      <c r="C27">
        <v>21</v>
      </c>
      <c r="D27">
        <v>3</v>
      </c>
      <c r="E27">
        <v>3</v>
      </c>
      <c r="F27">
        <v>3</v>
      </c>
      <c r="G27">
        <v>2</v>
      </c>
      <c r="H27">
        <v>2</v>
      </c>
      <c r="I27">
        <v>1</v>
      </c>
      <c r="J27">
        <v>3</v>
      </c>
      <c r="K27">
        <v>2</v>
      </c>
      <c r="L27">
        <v>3</v>
      </c>
      <c r="N27">
        <v>20</v>
      </c>
      <c r="O27">
        <v>4</v>
      </c>
      <c r="P27">
        <v>4</v>
      </c>
      <c r="Q27">
        <v>4</v>
      </c>
      <c r="R27">
        <v>8.5</v>
      </c>
      <c r="S27">
        <v>4</v>
      </c>
      <c r="T27">
        <v>4</v>
      </c>
      <c r="U27">
        <v>8.5</v>
      </c>
      <c r="V27">
        <v>4</v>
      </c>
      <c r="W27">
        <v>4</v>
      </c>
      <c r="X27">
        <f t="shared" si="1"/>
        <v>45</v>
      </c>
    </row>
    <row r="28" spans="3:24" x14ac:dyDescent="0.35">
      <c r="C28">
        <v>22</v>
      </c>
      <c r="D28">
        <v>4</v>
      </c>
      <c r="E28">
        <v>4</v>
      </c>
      <c r="F28">
        <v>3</v>
      </c>
      <c r="G28">
        <v>3</v>
      </c>
      <c r="H28">
        <v>4</v>
      </c>
      <c r="I28">
        <v>4</v>
      </c>
      <c r="J28">
        <v>3</v>
      </c>
      <c r="K28">
        <v>3</v>
      </c>
      <c r="L28">
        <v>4</v>
      </c>
      <c r="N28">
        <v>21</v>
      </c>
      <c r="O28">
        <v>4.5</v>
      </c>
      <c r="P28">
        <v>4.5</v>
      </c>
      <c r="Q28">
        <v>4.5</v>
      </c>
      <c r="R28">
        <v>4.5</v>
      </c>
      <c r="S28">
        <v>4.5</v>
      </c>
      <c r="T28">
        <v>4.5</v>
      </c>
      <c r="U28">
        <v>9</v>
      </c>
      <c r="V28">
        <v>4.5</v>
      </c>
      <c r="W28">
        <v>4.5</v>
      </c>
      <c r="X28">
        <f t="shared" si="1"/>
        <v>45</v>
      </c>
    </row>
    <row r="29" spans="3:24" x14ac:dyDescent="0.35">
      <c r="C29">
        <v>23</v>
      </c>
      <c r="D29">
        <v>3</v>
      </c>
      <c r="E29">
        <v>4</v>
      </c>
      <c r="F29">
        <v>3</v>
      </c>
      <c r="G29">
        <v>4</v>
      </c>
      <c r="H29">
        <v>4</v>
      </c>
      <c r="I29">
        <v>3</v>
      </c>
      <c r="J29">
        <v>5</v>
      </c>
      <c r="K29">
        <v>4</v>
      </c>
      <c r="L29">
        <v>3</v>
      </c>
      <c r="N29">
        <v>22</v>
      </c>
      <c r="O29">
        <v>7.5</v>
      </c>
      <c r="P29">
        <v>3</v>
      </c>
      <c r="Q29">
        <v>3</v>
      </c>
      <c r="R29">
        <v>3</v>
      </c>
      <c r="S29">
        <v>7.5</v>
      </c>
      <c r="T29">
        <v>3</v>
      </c>
      <c r="U29">
        <v>7.5</v>
      </c>
      <c r="V29">
        <v>7.5</v>
      </c>
      <c r="W29">
        <v>3</v>
      </c>
      <c r="X29">
        <f t="shared" si="1"/>
        <v>45</v>
      </c>
    </row>
    <row r="30" spans="3:24" x14ac:dyDescent="0.35">
      <c r="C30">
        <v>24</v>
      </c>
      <c r="D30">
        <v>4</v>
      </c>
      <c r="E30">
        <v>4</v>
      </c>
      <c r="F30">
        <v>3</v>
      </c>
      <c r="G30">
        <v>4</v>
      </c>
      <c r="H30">
        <v>3</v>
      </c>
      <c r="I30">
        <v>3</v>
      </c>
      <c r="J30">
        <v>4</v>
      </c>
      <c r="K30">
        <v>3</v>
      </c>
      <c r="L30">
        <v>3</v>
      </c>
      <c r="N30">
        <v>23</v>
      </c>
      <c r="O30">
        <v>8</v>
      </c>
      <c r="P30">
        <v>8</v>
      </c>
      <c r="Q30">
        <v>3.5</v>
      </c>
      <c r="R30">
        <v>3.5</v>
      </c>
      <c r="S30">
        <v>3.5</v>
      </c>
      <c r="T30">
        <v>3.5</v>
      </c>
      <c r="U30">
        <v>3.5</v>
      </c>
      <c r="V30">
        <v>3.5</v>
      </c>
      <c r="W30">
        <v>8</v>
      </c>
      <c r="X30">
        <f t="shared" si="1"/>
        <v>45</v>
      </c>
    </row>
    <row r="31" spans="3:24" x14ac:dyDescent="0.35">
      <c r="C31">
        <v>25</v>
      </c>
      <c r="D31">
        <v>4</v>
      </c>
      <c r="E31">
        <v>5</v>
      </c>
      <c r="F31">
        <v>4</v>
      </c>
      <c r="G31">
        <v>4</v>
      </c>
      <c r="H31">
        <v>5</v>
      </c>
      <c r="I31">
        <v>5</v>
      </c>
      <c r="J31">
        <v>3</v>
      </c>
      <c r="K31">
        <v>3</v>
      </c>
      <c r="L31">
        <v>4</v>
      </c>
      <c r="N31">
        <v>24</v>
      </c>
      <c r="O31">
        <v>2.5</v>
      </c>
      <c r="P31">
        <v>6</v>
      </c>
      <c r="Q31">
        <v>8.5</v>
      </c>
      <c r="R31">
        <v>2.5</v>
      </c>
      <c r="S31">
        <v>6</v>
      </c>
      <c r="T31">
        <v>8.5</v>
      </c>
      <c r="U31">
        <v>2.5</v>
      </c>
      <c r="V31">
        <v>2.5</v>
      </c>
      <c r="W31">
        <v>6</v>
      </c>
      <c r="X31">
        <f t="shared" si="1"/>
        <v>45</v>
      </c>
    </row>
    <row r="32" spans="3:24" x14ac:dyDescent="0.35">
      <c r="C32">
        <v>26</v>
      </c>
      <c r="D32">
        <v>3</v>
      </c>
      <c r="E32">
        <v>2</v>
      </c>
      <c r="F32">
        <v>3</v>
      </c>
      <c r="G32">
        <v>2</v>
      </c>
      <c r="H32">
        <v>2</v>
      </c>
      <c r="I32">
        <v>3</v>
      </c>
      <c r="J32">
        <v>4</v>
      </c>
      <c r="K32">
        <v>2</v>
      </c>
      <c r="L32">
        <v>3</v>
      </c>
      <c r="N32">
        <v>25</v>
      </c>
      <c r="O32">
        <v>4.5</v>
      </c>
      <c r="P32">
        <v>4.5</v>
      </c>
      <c r="Q32">
        <v>4.5</v>
      </c>
      <c r="R32">
        <v>8.5</v>
      </c>
      <c r="S32">
        <v>4.5</v>
      </c>
      <c r="T32">
        <v>1</v>
      </c>
      <c r="U32">
        <v>8.5</v>
      </c>
      <c r="V32">
        <v>4.5</v>
      </c>
      <c r="W32">
        <v>4.5</v>
      </c>
      <c r="X32">
        <f t="shared" si="1"/>
        <v>45</v>
      </c>
    </row>
    <row r="33" spans="3:24" x14ac:dyDescent="0.35">
      <c r="C33">
        <v>27</v>
      </c>
      <c r="D33">
        <v>3</v>
      </c>
      <c r="E33">
        <v>3</v>
      </c>
      <c r="F33">
        <v>3</v>
      </c>
      <c r="G33">
        <v>4</v>
      </c>
      <c r="H33">
        <v>3</v>
      </c>
      <c r="I33">
        <v>3</v>
      </c>
      <c r="J33">
        <v>4</v>
      </c>
      <c r="K33">
        <v>3</v>
      </c>
      <c r="L33">
        <v>3</v>
      </c>
      <c r="N33">
        <v>26</v>
      </c>
      <c r="O33">
        <v>3</v>
      </c>
      <c r="P33">
        <v>7.5</v>
      </c>
      <c r="Q33">
        <v>3</v>
      </c>
      <c r="R33">
        <v>3</v>
      </c>
      <c r="S33">
        <v>7.5</v>
      </c>
      <c r="T33">
        <v>3</v>
      </c>
      <c r="U33">
        <v>3</v>
      </c>
      <c r="V33">
        <v>7.5</v>
      </c>
      <c r="W33">
        <v>7.5</v>
      </c>
      <c r="X33">
        <f t="shared" si="1"/>
        <v>45</v>
      </c>
    </row>
    <row r="34" spans="3:24" x14ac:dyDescent="0.35">
      <c r="C34">
        <v>28</v>
      </c>
      <c r="D34">
        <v>2</v>
      </c>
      <c r="E34">
        <v>4</v>
      </c>
      <c r="F34">
        <v>3</v>
      </c>
      <c r="G34">
        <v>3</v>
      </c>
      <c r="H34">
        <v>3</v>
      </c>
      <c r="I34">
        <v>2</v>
      </c>
      <c r="J34">
        <v>2</v>
      </c>
      <c r="K34">
        <v>2</v>
      </c>
      <c r="L34">
        <v>3</v>
      </c>
      <c r="N34">
        <v>27</v>
      </c>
      <c r="O34">
        <v>1.5</v>
      </c>
      <c r="P34">
        <v>5</v>
      </c>
      <c r="Q34">
        <v>8.5</v>
      </c>
      <c r="R34">
        <v>8.5</v>
      </c>
      <c r="S34">
        <v>5</v>
      </c>
      <c r="T34">
        <v>5</v>
      </c>
      <c r="U34">
        <v>1.5</v>
      </c>
      <c r="V34">
        <v>5</v>
      </c>
      <c r="W34">
        <v>5</v>
      </c>
      <c r="X34">
        <f t="shared" si="1"/>
        <v>45</v>
      </c>
    </row>
    <row r="35" spans="3:24" x14ac:dyDescent="0.35">
      <c r="C35">
        <v>29</v>
      </c>
      <c r="D35">
        <v>4</v>
      </c>
      <c r="E35">
        <v>3</v>
      </c>
      <c r="F35">
        <v>4</v>
      </c>
      <c r="G35">
        <v>3</v>
      </c>
      <c r="H35">
        <v>3</v>
      </c>
      <c r="I35">
        <v>3</v>
      </c>
      <c r="J35">
        <v>2</v>
      </c>
      <c r="K35">
        <v>4</v>
      </c>
      <c r="L35">
        <v>4</v>
      </c>
      <c r="N35">
        <v>28</v>
      </c>
      <c r="O35">
        <v>7.5</v>
      </c>
      <c r="P35">
        <v>7.5</v>
      </c>
      <c r="Q35">
        <v>3.5</v>
      </c>
      <c r="R35">
        <v>3.5</v>
      </c>
      <c r="S35">
        <v>7.5</v>
      </c>
      <c r="T35">
        <v>3.5</v>
      </c>
      <c r="U35">
        <v>1</v>
      </c>
      <c r="V35">
        <v>3.5</v>
      </c>
      <c r="W35">
        <v>7.5</v>
      </c>
      <c r="X35">
        <f t="shared" si="1"/>
        <v>45</v>
      </c>
    </row>
    <row r="36" spans="3:24" x14ac:dyDescent="0.35">
      <c r="C36">
        <v>30</v>
      </c>
      <c r="D36">
        <v>3</v>
      </c>
      <c r="E36">
        <v>3</v>
      </c>
      <c r="F36">
        <v>3</v>
      </c>
      <c r="G36">
        <v>3</v>
      </c>
      <c r="H36">
        <v>3</v>
      </c>
      <c r="I36">
        <v>3</v>
      </c>
      <c r="J36">
        <v>4</v>
      </c>
      <c r="K36">
        <v>3</v>
      </c>
      <c r="L36">
        <v>3</v>
      </c>
      <c r="N36">
        <v>29</v>
      </c>
      <c r="O36">
        <v>8</v>
      </c>
      <c r="P36">
        <v>2.5</v>
      </c>
      <c r="Q36">
        <v>8</v>
      </c>
      <c r="R36">
        <v>8</v>
      </c>
      <c r="S36">
        <v>5.5</v>
      </c>
      <c r="T36">
        <v>5.5</v>
      </c>
      <c r="U36">
        <v>2.5</v>
      </c>
      <c r="V36">
        <v>2.5</v>
      </c>
      <c r="W36">
        <v>2.5</v>
      </c>
      <c r="X36">
        <f t="shared" si="1"/>
        <v>45</v>
      </c>
    </row>
    <row r="37" spans="3:24" x14ac:dyDescent="0.35">
      <c r="C37" t="s">
        <v>63</v>
      </c>
      <c r="D37">
        <f t="shared" ref="D37:L37" si="2">SUM(D7:D36)</f>
        <v>98</v>
      </c>
      <c r="E37">
        <f t="shared" si="2"/>
        <v>101</v>
      </c>
      <c r="F37">
        <f t="shared" si="2"/>
        <v>95</v>
      </c>
      <c r="G37">
        <f t="shared" si="2"/>
        <v>102</v>
      </c>
      <c r="H37">
        <f t="shared" si="2"/>
        <v>99</v>
      </c>
      <c r="I37">
        <f t="shared" si="2"/>
        <v>89</v>
      </c>
      <c r="J37">
        <f t="shared" si="2"/>
        <v>97</v>
      </c>
      <c r="K37">
        <f t="shared" si="2"/>
        <v>97</v>
      </c>
      <c r="L37">
        <f t="shared" si="2"/>
        <v>95</v>
      </c>
      <c r="N37">
        <v>30</v>
      </c>
      <c r="O37">
        <v>5.5</v>
      </c>
      <c r="P37">
        <v>9</v>
      </c>
      <c r="Q37">
        <v>5.5</v>
      </c>
      <c r="R37">
        <v>5.5</v>
      </c>
      <c r="S37">
        <v>5.5</v>
      </c>
      <c r="T37">
        <v>1.5</v>
      </c>
      <c r="U37">
        <v>1.5</v>
      </c>
      <c r="V37">
        <v>5.5</v>
      </c>
      <c r="W37">
        <v>5.5</v>
      </c>
      <c r="X37">
        <f t="shared" si="1"/>
        <v>45</v>
      </c>
    </row>
    <row r="38" spans="3:24" x14ac:dyDescent="0.35">
      <c r="C38" t="s">
        <v>60</v>
      </c>
      <c r="D38" s="1">
        <f t="shared" ref="D38:L38" si="3">AVERAGE(D7:D36)</f>
        <v>3.2666666666666666</v>
      </c>
      <c r="E38" s="1">
        <f t="shared" si="3"/>
        <v>3.3666666666666667</v>
      </c>
      <c r="F38" s="1">
        <f t="shared" si="3"/>
        <v>3.1666666666666665</v>
      </c>
      <c r="G38" s="1">
        <f t="shared" si="3"/>
        <v>3.4</v>
      </c>
      <c r="H38" s="1">
        <f t="shared" si="3"/>
        <v>3.3</v>
      </c>
      <c r="I38" s="1">
        <f t="shared" si="3"/>
        <v>2.9666666666666668</v>
      </c>
      <c r="J38" s="1">
        <f t="shared" si="3"/>
        <v>3.2333333333333334</v>
      </c>
      <c r="K38" s="1">
        <f t="shared" si="3"/>
        <v>3.2333333333333334</v>
      </c>
      <c r="L38" s="1">
        <f t="shared" si="3"/>
        <v>3.1666666666666665</v>
      </c>
      <c r="N38" s="7" t="s">
        <v>102</v>
      </c>
      <c r="O38" s="7">
        <f t="shared" ref="O38:W38" si="4">SUM(O8:O37)</f>
        <v>157.5</v>
      </c>
      <c r="P38" s="7">
        <f t="shared" si="4"/>
        <v>167.5</v>
      </c>
      <c r="Q38" s="7">
        <f t="shared" si="4"/>
        <v>143</v>
      </c>
      <c r="R38" s="7">
        <f t="shared" si="4"/>
        <v>165</v>
      </c>
      <c r="S38" s="7">
        <f t="shared" si="4"/>
        <v>159</v>
      </c>
      <c r="T38" s="7">
        <f t="shared" si="4"/>
        <v>127</v>
      </c>
      <c r="U38" s="7">
        <f t="shared" si="4"/>
        <v>136</v>
      </c>
      <c r="V38" s="7">
        <f t="shared" si="4"/>
        <v>147</v>
      </c>
      <c r="W38" s="7">
        <f t="shared" si="4"/>
        <v>148</v>
      </c>
    </row>
    <row r="39" spans="3:24" x14ac:dyDescent="0.35">
      <c r="N39" t="s">
        <v>103</v>
      </c>
      <c r="O39">
        <f t="shared" ref="O39:W39" si="5">AVERAGE(O8:O37)</f>
        <v>5.25</v>
      </c>
      <c r="P39">
        <f t="shared" si="5"/>
        <v>5.583333333333333</v>
      </c>
      <c r="Q39">
        <f t="shared" si="5"/>
        <v>4.7666666666666666</v>
      </c>
      <c r="R39">
        <f t="shared" si="5"/>
        <v>5.5</v>
      </c>
      <c r="S39">
        <f t="shared" si="5"/>
        <v>5.3</v>
      </c>
      <c r="T39">
        <f t="shared" si="5"/>
        <v>4.2333333333333334</v>
      </c>
      <c r="U39">
        <f t="shared" si="5"/>
        <v>4.5333333333333332</v>
      </c>
      <c r="V39">
        <f t="shared" si="5"/>
        <v>4.9000000000000004</v>
      </c>
      <c r="W39">
        <f t="shared" si="5"/>
        <v>4.9333333333333336</v>
      </c>
    </row>
    <row r="47" spans="3:24" x14ac:dyDescent="0.35">
      <c r="C47" t="s">
        <v>130</v>
      </c>
      <c r="D47" s="8">
        <f>(12/(30*9)*(9+1)*SUMSQ(O38:W38)-3*30*(9+1))</f>
        <v>89746.888888888891</v>
      </c>
      <c r="G47" s="107" t="s">
        <v>0</v>
      </c>
      <c r="H47" s="107" t="s">
        <v>103</v>
      </c>
      <c r="I47" s="107" t="s">
        <v>132</v>
      </c>
      <c r="J47" s="109"/>
    </row>
    <row r="48" spans="3:24" x14ac:dyDescent="0.35">
      <c r="C48" t="s">
        <v>131</v>
      </c>
      <c r="D48">
        <f>_xlfn.CHISQ.INV.RT(0.05,8)</f>
        <v>15.507313055865453</v>
      </c>
      <c r="G48" s="108"/>
      <c r="H48" s="108"/>
      <c r="I48" s="108"/>
      <c r="J48" s="109"/>
    </row>
    <row r="49" spans="3:17" ht="15.5" x14ac:dyDescent="0.35">
      <c r="G49" s="2" t="s">
        <v>7</v>
      </c>
      <c r="H49" s="3">
        <f>D38</f>
        <v>3.2666666666666666</v>
      </c>
      <c r="I49" s="3">
        <f>O38</f>
        <v>157.5</v>
      </c>
      <c r="J49" t="s">
        <v>136</v>
      </c>
      <c r="L49" s="2"/>
      <c r="N49" s="4"/>
      <c r="Q49" s="1"/>
    </row>
    <row r="50" spans="3:17" ht="15.5" x14ac:dyDescent="0.35">
      <c r="C50" t="s">
        <v>139</v>
      </c>
      <c r="D50" t="s">
        <v>143</v>
      </c>
      <c r="G50" s="2" t="s">
        <v>8</v>
      </c>
      <c r="H50" s="3">
        <f>E38</f>
        <v>3.3666666666666667</v>
      </c>
      <c r="I50" s="3">
        <f>P38</f>
        <v>167.5</v>
      </c>
      <c r="J50" t="s">
        <v>135</v>
      </c>
      <c r="L50" s="2"/>
      <c r="N50" s="4"/>
      <c r="Q50" s="1"/>
    </row>
    <row r="51" spans="3:17" ht="15.5" x14ac:dyDescent="0.35">
      <c r="G51" s="2" t="s">
        <v>9</v>
      </c>
      <c r="H51" s="3">
        <f>F38</f>
        <v>3.1666666666666665</v>
      </c>
      <c r="I51" s="3">
        <f>Q38</f>
        <v>143</v>
      </c>
      <c r="J51" t="s">
        <v>136</v>
      </c>
      <c r="L51" s="2"/>
      <c r="N51" s="4"/>
      <c r="Q51" s="1"/>
    </row>
    <row r="52" spans="3:17" ht="15.5" x14ac:dyDescent="0.35">
      <c r="G52" s="2" t="s">
        <v>10</v>
      </c>
      <c r="H52" s="3">
        <f>G38</f>
        <v>3.4</v>
      </c>
      <c r="I52" s="3">
        <f>R38</f>
        <v>165</v>
      </c>
      <c r="J52" t="s">
        <v>135</v>
      </c>
      <c r="L52" s="2"/>
      <c r="N52" s="4"/>
      <c r="Q52" s="1"/>
    </row>
    <row r="53" spans="3:17" ht="15.5" x14ac:dyDescent="0.35">
      <c r="G53" s="2" t="s">
        <v>11</v>
      </c>
      <c r="H53" s="3">
        <f>H38</f>
        <v>3.3</v>
      </c>
      <c r="I53" s="3">
        <f>S38</f>
        <v>159</v>
      </c>
      <c r="J53" t="s">
        <v>136</v>
      </c>
      <c r="L53" s="2"/>
      <c r="N53" s="4"/>
      <c r="Q53" s="1"/>
    </row>
    <row r="54" spans="3:17" ht="15.5" x14ac:dyDescent="0.35">
      <c r="G54" s="2" t="s">
        <v>12</v>
      </c>
      <c r="H54" s="3">
        <f>I38</f>
        <v>2.9666666666666668</v>
      </c>
      <c r="I54" s="3">
        <f>T38</f>
        <v>127</v>
      </c>
      <c r="J54" t="s">
        <v>134</v>
      </c>
      <c r="L54" s="2"/>
      <c r="N54" s="4"/>
      <c r="Q54" s="1"/>
    </row>
    <row r="55" spans="3:17" ht="15.5" x14ac:dyDescent="0.35">
      <c r="G55" s="2" t="s">
        <v>13</v>
      </c>
      <c r="H55" s="3">
        <f>J38</f>
        <v>3.2333333333333334</v>
      </c>
      <c r="I55" s="3">
        <f>U38</f>
        <v>136</v>
      </c>
      <c r="J55" t="s">
        <v>136</v>
      </c>
      <c r="L55" s="2"/>
      <c r="N55" s="4"/>
      <c r="Q55" s="1"/>
    </row>
    <row r="56" spans="3:17" ht="15.5" x14ac:dyDescent="0.35">
      <c r="G56" s="2" t="s">
        <v>14</v>
      </c>
      <c r="H56" s="3">
        <f>K38</f>
        <v>3.2333333333333334</v>
      </c>
      <c r="I56" s="3">
        <f>V38</f>
        <v>147</v>
      </c>
      <c r="J56" t="s">
        <v>136</v>
      </c>
      <c r="L56" s="2"/>
      <c r="N56" s="4"/>
      <c r="Q56" s="1"/>
    </row>
    <row r="57" spans="3:17" ht="15.5" x14ac:dyDescent="0.35">
      <c r="G57" s="2" t="s">
        <v>15</v>
      </c>
      <c r="H57" s="3">
        <f>L38</f>
        <v>3.1666666666666665</v>
      </c>
      <c r="I57" s="3">
        <f>V38</f>
        <v>147</v>
      </c>
      <c r="J57" t="s">
        <v>136</v>
      </c>
      <c r="L57" s="2"/>
      <c r="N57" s="4"/>
      <c r="Q57" s="1"/>
    </row>
    <row r="58" spans="3:17" ht="15.5" x14ac:dyDescent="0.35">
      <c r="G58" s="9" t="s">
        <v>133</v>
      </c>
      <c r="H58" s="110">
        <f>1.645*SQRT(30*9*(9+1)/6)</f>
        <v>34.895719651556121</v>
      </c>
      <c r="I58" s="110"/>
    </row>
  </sheetData>
  <sortState xmlns:xlrd2="http://schemas.microsoft.com/office/spreadsheetml/2017/richdata2" ref="N49:Q57">
    <sortCondition ref="O49:O57"/>
  </sortState>
  <mergeCells count="5">
    <mergeCell ref="J47:J48"/>
    <mergeCell ref="G47:G48"/>
    <mergeCell ref="H47:H48"/>
    <mergeCell ref="I47:I48"/>
    <mergeCell ref="H58:I5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2F35-070C-4F50-9468-0BD6819EE1E1}">
  <dimension ref="A1:U58"/>
  <sheetViews>
    <sheetView topLeftCell="A3" workbookViewId="0">
      <selection activeCell="C15" sqref="C15"/>
    </sheetView>
  </sheetViews>
  <sheetFormatPr defaultRowHeight="14.5" x14ac:dyDescent="0.35"/>
  <cols>
    <col min="10" max="10" width="11.26953125" bestFit="1" customWidth="1"/>
    <col min="12" max="12" width="10.26953125" bestFit="1" customWidth="1"/>
  </cols>
  <sheetData>
    <row r="1" spans="1:21" ht="15" thickBot="1" x14ac:dyDescent="0.4"/>
    <row r="2" spans="1:21" ht="15" thickBot="1" x14ac:dyDescent="0.4">
      <c r="A2" s="49"/>
      <c r="B2" s="49"/>
      <c r="C2" s="50" t="s">
        <v>21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ht="15" thickBot="1" x14ac:dyDescent="0.4">
      <c r="A3" s="50" t="s">
        <v>150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5" thickBot="1" x14ac:dyDescent="0.4">
      <c r="A4" s="49"/>
      <c r="B4" s="49"/>
      <c r="C4" s="49"/>
      <c r="D4" s="49"/>
      <c r="E4" s="49"/>
      <c r="F4" s="49"/>
      <c r="G4" s="49"/>
      <c r="H4" s="49"/>
      <c r="I4" s="51"/>
      <c r="J4" s="51"/>
      <c r="K4" s="51"/>
      <c r="L4" s="51"/>
      <c r="M4" s="51"/>
      <c r="N4" s="51"/>
      <c r="O4" s="49"/>
      <c r="P4" s="49"/>
      <c r="Q4" s="49"/>
      <c r="R4" s="49"/>
      <c r="S4" s="49"/>
      <c r="T4" s="49"/>
      <c r="U4" s="49"/>
    </row>
    <row r="5" spans="1:21" ht="29.5" thickBot="1" x14ac:dyDescent="0.4">
      <c r="A5" s="51" t="s">
        <v>0</v>
      </c>
      <c r="B5" s="49" t="s">
        <v>22</v>
      </c>
      <c r="C5" s="49" t="s">
        <v>23</v>
      </c>
      <c r="D5" s="49" t="s">
        <v>24</v>
      </c>
      <c r="E5" s="49" t="s">
        <v>26</v>
      </c>
      <c r="F5" s="50" t="s">
        <v>25</v>
      </c>
      <c r="G5" s="49"/>
      <c r="H5" s="49"/>
      <c r="I5" s="52" t="s">
        <v>151</v>
      </c>
      <c r="J5" s="53"/>
      <c r="K5" s="91" t="s">
        <v>152</v>
      </c>
      <c r="L5" s="92"/>
      <c r="M5" s="89" t="s">
        <v>102</v>
      </c>
      <c r="N5" s="89" t="s">
        <v>103</v>
      </c>
      <c r="O5" s="49"/>
      <c r="P5" s="49"/>
      <c r="Q5" s="49"/>
      <c r="R5" s="49"/>
      <c r="S5" s="49"/>
      <c r="T5" s="49"/>
      <c r="U5" s="49"/>
    </row>
    <row r="6" spans="1:21" ht="15" thickBot="1" x14ac:dyDescent="0.4">
      <c r="A6" s="54" t="s">
        <v>27</v>
      </c>
      <c r="B6" s="55">
        <v>12.03</v>
      </c>
      <c r="C6" s="55">
        <v>1.04</v>
      </c>
      <c r="D6" s="55">
        <v>12.03</v>
      </c>
      <c r="E6" s="55">
        <v>0.01</v>
      </c>
      <c r="F6" s="55">
        <v>0.68</v>
      </c>
      <c r="G6" s="49"/>
      <c r="H6" s="56"/>
      <c r="I6" s="53"/>
      <c r="J6" s="57" t="s">
        <v>3</v>
      </c>
      <c r="K6" s="57" t="s">
        <v>4</v>
      </c>
      <c r="L6" s="57" t="s">
        <v>5</v>
      </c>
      <c r="M6" s="90"/>
      <c r="N6" s="90"/>
      <c r="O6" s="49"/>
      <c r="P6" s="49"/>
      <c r="Q6" s="49"/>
      <c r="R6" s="49"/>
      <c r="S6" s="49"/>
      <c r="T6" s="49"/>
      <c r="U6" s="49"/>
    </row>
    <row r="7" spans="1:21" ht="15" thickBot="1" x14ac:dyDescent="0.4">
      <c r="A7" s="54" t="s">
        <v>28</v>
      </c>
      <c r="B7" s="55">
        <v>11.78</v>
      </c>
      <c r="C7" s="55">
        <v>1.03</v>
      </c>
      <c r="D7" s="55">
        <v>11.79</v>
      </c>
      <c r="E7" s="55">
        <v>0.01</v>
      </c>
      <c r="F7" s="55">
        <v>0.86</v>
      </c>
      <c r="G7" s="49"/>
      <c r="H7" s="56"/>
      <c r="I7" s="57" t="s">
        <v>7</v>
      </c>
      <c r="J7" s="57">
        <v>0.68</v>
      </c>
      <c r="K7" s="57">
        <v>0.86</v>
      </c>
      <c r="L7" s="57">
        <v>0.96</v>
      </c>
      <c r="M7" s="58">
        <v>2.5</v>
      </c>
      <c r="N7" s="58">
        <v>0.83</v>
      </c>
      <c r="O7" s="49"/>
      <c r="P7" s="49"/>
      <c r="Q7" s="49"/>
      <c r="R7" s="49"/>
      <c r="S7" s="49"/>
      <c r="T7" s="49"/>
      <c r="U7" s="49"/>
    </row>
    <row r="8" spans="1:21" ht="15" thickBot="1" x14ac:dyDescent="0.4">
      <c r="A8" s="54" t="s">
        <v>29</v>
      </c>
      <c r="B8" s="55">
        <v>11.77</v>
      </c>
      <c r="C8" s="55">
        <v>1</v>
      </c>
      <c r="D8" s="55">
        <v>11.78</v>
      </c>
      <c r="E8" s="55">
        <v>0.01</v>
      </c>
      <c r="F8" s="55">
        <v>0.96</v>
      </c>
      <c r="G8" s="49"/>
      <c r="H8" s="56"/>
      <c r="I8" s="57" t="s">
        <v>8</v>
      </c>
      <c r="J8" s="57">
        <v>0.49</v>
      </c>
      <c r="K8" s="57">
        <v>0.8</v>
      </c>
      <c r="L8" s="57">
        <v>0.33</v>
      </c>
      <c r="M8" s="58">
        <v>1.61</v>
      </c>
      <c r="N8" s="58">
        <v>0.54</v>
      </c>
      <c r="O8" s="49"/>
      <c r="P8" s="49"/>
      <c r="Q8" s="49"/>
      <c r="R8" s="49"/>
      <c r="S8" s="49"/>
      <c r="T8" s="49"/>
      <c r="U8" s="49"/>
    </row>
    <row r="9" spans="1:21" ht="15" thickBot="1" x14ac:dyDescent="0.4">
      <c r="A9" s="54" t="s">
        <v>30</v>
      </c>
      <c r="B9" s="55">
        <v>23.78</v>
      </c>
      <c r="C9" s="55">
        <v>1.02</v>
      </c>
      <c r="D9" s="55">
        <v>23.78</v>
      </c>
      <c r="E9" s="55">
        <v>0</v>
      </c>
      <c r="F9" s="55">
        <v>0.49</v>
      </c>
      <c r="G9" s="49"/>
      <c r="H9" s="56"/>
      <c r="I9" s="57" t="s">
        <v>9</v>
      </c>
      <c r="J9" s="57">
        <v>7.0000000000000007E-2</v>
      </c>
      <c r="K9" s="57">
        <v>0.15</v>
      </c>
      <c r="L9" s="57">
        <v>0.12</v>
      </c>
      <c r="M9" s="58">
        <v>0.34</v>
      </c>
      <c r="N9" s="58">
        <v>0.11</v>
      </c>
      <c r="O9" s="49"/>
      <c r="P9" s="49"/>
      <c r="Q9" s="49"/>
      <c r="R9" s="49"/>
      <c r="S9" s="49"/>
      <c r="T9" s="49"/>
      <c r="U9" s="49"/>
    </row>
    <row r="10" spans="1:21" ht="15" thickBot="1" x14ac:dyDescent="0.4">
      <c r="A10" s="54" t="s">
        <v>31</v>
      </c>
      <c r="B10" s="55">
        <v>11.44</v>
      </c>
      <c r="C10" s="55">
        <v>1.05</v>
      </c>
      <c r="D10" s="55">
        <v>11.45</v>
      </c>
      <c r="E10" s="55">
        <v>0.01</v>
      </c>
      <c r="F10" s="55">
        <v>0.8</v>
      </c>
      <c r="G10" s="49"/>
      <c r="H10" s="56"/>
      <c r="I10" s="57" t="s">
        <v>10</v>
      </c>
      <c r="J10" s="57">
        <v>0.46</v>
      </c>
      <c r="K10" s="57">
        <v>0.88</v>
      </c>
      <c r="L10" s="57">
        <v>1.4</v>
      </c>
      <c r="M10" s="58">
        <v>2.74</v>
      </c>
      <c r="N10" s="58">
        <v>0.91</v>
      </c>
      <c r="O10" s="49"/>
      <c r="P10" s="49"/>
      <c r="Q10" s="49"/>
      <c r="R10" s="49"/>
      <c r="S10" s="49"/>
      <c r="T10" s="49"/>
      <c r="U10" s="49"/>
    </row>
    <row r="11" spans="1:21" ht="15" thickBot="1" x14ac:dyDescent="0.4">
      <c r="A11" s="54" t="s">
        <v>32</v>
      </c>
      <c r="B11" s="55">
        <v>10.83</v>
      </c>
      <c r="C11" s="55">
        <v>1.04</v>
      </c>
      <c r="D11" s="55">
        <v>10.83</v>
      </c>
      <c r="E11" s="55">
        <v>0</v>
      </c>
      <c r="F11" s="55">
        <v>0.33</v>
      </c>
      <c r="G11" s="49"/>
      <c r="H11" s="56"/>
      <c r="I11" s="57" t="s">
        <v>11</v>
      </c>
      <c r="J11" s="57">
        <v>0.14000000000000001</v>
      </c>
      <c r="K11" s="57">
        <v>0.42</v>
      </c>
      <c r="L11" s="57">
        <v>0.34</v>
      </c>
      <c r="M11" s="58">
        <v>0.9</v>
      </c>
      <c r="N11" s="58">
        <v>0.3</v>
      </c>
      <c r="O11" s="49"/>
      <c r="P11" s="49"/>
      <c r="Q11" s="49"/>
      <c r="R11" s="49"/>
      <c r="S11" s="49"/>
      <c r="T11" s="49"/>
      <c r="U11" s="49"/>
    </row>
    <row r="12" spans="1:21" ht="15" thickBot="1" x14ac:dyDescent="0.4">
      <c r="A12" s="54" t="s">
        <v>33</v>
      </c>
      <c r="B12" s="55">
        <v>23.9</v>
      </c>
      <c r="C12" s="55">
        <v>1.01</v>
      </c>
      <c r="D12" s="55">
        <v>23.9</v>
      </c>
      <c r="E12" s="55">
        <v>0</v>
      </c>
      <c r="F12" s="55">
        <v>7.0000000000000007E-2</v>
      </c>
      <c r="G12" s="49"/>
      <c r="H12" s="56"/>
      <c r="I12" s="57" t="s">
        <v>12</v>
      </c>
      <c r="J12" s="57">
        <v>0.17</v>
      </c>
      <c r="K12" s="57">
        <v>0.23</v>
      </c>
      <c r="L12" s="57">
        <v>0.12</v>
      </c>
      <c r="M12" s="58">
        <v>0.51</v>
      </c>
      <c r="N12" s="58">
        <v>0.17</v>
      </c>
      <c r="O12" s="49"/>
      <c r="P12" s="49"/>
      <c r="Q12" s="49"/>
      <c r="R12" s="49"/>
      <c r="S12" s="49"/>
      <c r="T12" s="49"/>
      <c r="U12" s="49"/>
    </row>
    <row r="13" spans="1:21" ht="15" thickBot="1" x14ac:dyDescent="0.4">
      <c r="A13" s="54" t="s">
        <v>34</v>
      </c>
      <c r="B13" s="55">
        <v>14.26</v>
      </c>
      <c r="C13" s="55">
        <v>1.04</v>
      </c>
      <c r="D13" s="55">
        <v>14.26</v>
      </c>
      <c r="E13" s="55">
        <v>0</v>
      </c>
      <c r="F13" s="55">
        <v>0.15</v>
      </c>
      <c r="G13" s="49"/>
      <c r="H13" s="56"/>
      <c r="I13" s="57" t="s">
        <v>13</v>
      </c>
      <c r="J13" s="57">
        <v>1.4</v>
      </c>
      <c r="K13" s="57">
        <v>2.96</v>
      </c>
      <c r="L13" s="57">
        <v>1.53</v>
      </c>
      <c r="M13" s="58">
        <v>5.89</v>
      </c>
      <c r="N13" s="58">
        <v>1.96</v>
      </c>
      <c r="O13" s="49"/>
      <c r="P13" s="49"/>
      <c r="Q13" s="49"/>
      <c r="R13" s="49"/>
      <c r="S13" s="49"/>
      <c r="T13" s="49"/>
      <c r="U13" s="49"/>
    </row>
    <row r="14" spans="1:21" ht="15" thickBot="1" x14ac:dyDescent="0.4">
      <c r="A14" s="54" t="s">
        <v>35</v>
      </c>
      <c r="B14" s="55">
        <v>23.22</v>
      </c>
      <c r="C14" s="55">
        <v>1.01</v>
      </c>
      <c r="D14" s="55">
        <v>23.22</v>
      </c>
      <c r="E14" s="55">
        <v>0</v>
      </c>
      <c r="F14" s="55">
        <v>0.12</v>
      </c>
      <c r="G14" s="49"/>
      <c r="H14" s="56"/>
      <c r="I14" s="57" t="s">
        <v>14</v>
      </c>
      <c r="J14" s="57">
        <v>0.38</v>
      </c>
      <c r="K14" s="57">
        <v>0.35</v>
      </c>
      <c r="L14" s="57">
        <v>0.3</v>
      </c>
      <c r="M14" s="58">
        <v>1.03</v>
      </c>
      <c r="N14" s="58">
        <v>0.34</v>
      </c>
      <c r="O14" s="49"/>
      <c r="P14" s="49"/>
      <c r="Q14" s="49"/>
      <c r="R14" s="49"/>
      <c r="S14" s="49"/>
      <c r="T14" s="49"/>
      <c r="U14" s="49"/>
    </row>
    <row r="15" spans="1:21" ht="15" thickBot="1" x14ac:dyDescent="0.4">
      <c r="A15" s="59" t="s">
        <v>36</v>
      </c>
      <c r="B15" s="55">
        <v>14.95</v>
      </c>
      <c r="C15" s="55">
        <v>1.02</v>
      </c>
      <c r="D15" s="55">
        <v>14.95</v>
      </c>
      <c r="E15" s="55">
        <v>0</v>
      </c>
      <c r="F15" s="55">
        <v>0.46</v>
      </c>
      <c r="G15" s="49"/>
      <c r="H15" s="56"/>
      <c r="I15" s="57" t="s">
        <v>15</v>
      </c>
      <c r="J15" s="57">
        <v>0.22</v>
      </c>
      <c r="K15" s="57">
        <v>0.26</v>
      </c>
      <c r="L15" s="57">
        <v>0.19</v>
      </c>
      <c r="M15" s="58">
        <v>0.67</v>
      </c>
      <c r="N15" s="58">
        <v>0.22</v>
      </c>
      <c r="O15" s="49"/>
      <c r="P15" s="49"/>
      <c r="Q15" s="49"/>
      <c r="R15" s="49"/>
      <c r="S15" s="49"/>
      <c r="T15" s="49"/>
      <c r="U15" s="49"/>
    </row>
    <row r="16" spans="1:21" ht="15" thickBot="1" x14ac:dyDescent="0.4">
      <c r="A16" s="59" t="s">
        <v>37</v>
      </c>
      <c r="B16" s="55">
        <v>11.84</v>
      </c>
      <c r="C16" s="55">
        <v>1.02</v>
      </c>
      <c r="D16" s="55">
        <v>11.85</v>
      </c>
      <c r="E16" s="55">
        <v>0.01</v>
      </c>
      <c r="F16" s="55">
        <v>0.88</v>
      </c>
      <c r="G16" s="49"/>
      <c r="H16" s="56"/>
      <c r="I16" s="57" t="s">
        <v>2</v>
      </c>
      <c r="J16" s="60">
        <v>4</v>
      </c>
      <c r="K16" s="57">
        <v>6.91</v>
      </c>
      <c r="L16" s="57">
        <v>5.28</v>
      </c>
      <c r="M16" s="58">
        <v>16.190000000000001</v>
      </c>
      <c r="N16" s="61"/>
      <c r="O16" s="49" t="s">
        <v>82</v>
      </c>
      <c r="P16" s="49"/>
      <c r="Q16" s="49"/>
      <c r="R16" s="49"/>
      <c r="S16" s="49"/>
      <c r="T16" s="49"/>
      <c r="U16" s="49"/>
    </row>
    <row r="17" spans="1:21" ht="15" thickBot="1" x14ac:dyDescent="0.4">
      <c r="A17" s="59" t="s">
        <v>38</v>
      </c>
      <c r="B17" s="55">
        <v>14.36</v>
      </c>
      <c r="C17" s="55">
        <v>1.04</v>
      </c>
      <c r="D17" s="55">
        <v>14.38</v>
      </c>
      <c r="E17" s="55">
        <v>0.01</v>
      </c>
      <c r="F17" s="55">
        <v>1.4</v>
      </c>
      <c r="G17" s="49"/>
      <c r="H17" s="49"/>
      <c r="I17" s="49"/>
      <c r="J17" s="49"/>
      <c r="K17" s="49"/>
      <c r="L17" s="49"/>
      <c r="M17" s="49"/>
      <c r="N17" s="49"/>
      <c r="O17" s="55">
        <v>9.7112439530000003</v>
      </c>
      <c r="P17" s="49"/>
      <c r="Q17" s="49"/>
      <c r="R17" s="49"/>
      <c r="S17" s="49"/>
      <c r="T17" s="49"/>
      <c r="U17" s="49"/>
    </row>
    <row r="18" spans="1:21" ht="15" thickBot="1" x14ac:dyDescent="0.4">
      <c r="A18" s="59" t="s">
        <v>39</v>
      </c>
      <c r="B18" s="55">
        <v>10.55</v>
      </c>
      <c r="C18" s="55">
        <v>1.03</v>
      </c>
      <c r="D18" s="55">
        <v>10.55</v>
      </c>
      <c r="E18" s="55">
        <v>0</v>
      </c>
      <c r="F18" s="55">
        <v>0.14000000000000001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</row>
    <row r="19" spans="1:21" ht="15" thickBot="1" x14ac:dyDescent="0.4">
      <c r="A19" s="59" t="s">
        <v>40</v>
      </c>
      <c r="B19" s="55">
        <v>23.77</v>
      </c>
      <c r="C19" s="55">
        <v>1.05</v>
      </c>
      <c r="D19" s="55">
        <v>23.78</v>
      </c>
      <c r="E19" s="55">
        <v>0</v>
      </c>
      <c r="F19" s="55">
        <v>0.42</v>
      </c>
      <c r="G19" s="49"/>
      <c r="H19" s="49"/>
      <c r="I19" s="51"/>
      <c r="J19" s="51"/>
      <c r="K19" s="51"/>
      <c r="L19" s="51"/>
      <c r="M19" s="51"/>
      <c r="N19" s="51"/>
      <c r="O19" s="49"/>
      <c r="P19" s="49"/>
      <c r="Q19" s="49"/>
      <c r="R19" s="49"/>
      <c r="S19" s="49"/>
      <c r="T19" s="49"/>
      <c r="U19" s="49"/>
    </row>
    <row r="20" spans="1:21" ht="15" thickBot="1" x14ac:dyDescent="0.4">
      <c r="A20" s="59" t="s">
        <v>41</v>
      </c>
      <c r="B20" s="55">
        <v>23.22</v>
      </c>
      <c r="C20" s="55">
        <v>1.03</v>
      </c>
      <c r="D20" s="55">
        <v>23.22</v>
      </c>
      <c r="E20" s="55">
        <v>0</v>
      </c>
      <c r="F20" s="55">
        <v>0.34</v>
      </c>
      <c r="G20" s="49"/>
      <c r="H20" s="56"/>
      <c r="I20" s="91" t="s">
        <v>83</v>
      </c>
      <c r="J20" s="93"/>
      <c r="K20" s="93"/>
      <c r="L20" s="92"/>
      <c r="M20" s="89" t="s">
        <v>102</v>
      </c>
      <c r="N20" s="89" t="s">
        <v>114</v>
      </c>
      <c r="O20" s="49"/>
      <c r="P20" s="49"/>
      <c r="Q20" s="49"/>
      <c r="R20" s="49"/>
      <c r="S20" s="49"/>
      <c r="T20" s="49"/>
      <c r="U20" s="49"/>
    </row>
    <row r="21" spans="1:21" ht="15" thickBot="1" x14ac:dyDescent="0.4">
      <c r="A21" s="59" t="s">
        <v>42</v>
      </c>
      <c r="B21" s="55">
        <v>12.02</v>
      </c>
      <c r="C21" s="55">
        <v>1.02</v>
      </c>
      <c r="D21" s="55">
        <v>12.02</v>
      </c>
      <c r="E21" s="55">
        <v>0</v>
      </c>
      <c r="F21" s="55">
        <v>0.17</v>
      </c>
      <c r="G21" s="49"/>
      <c r="H21" s="56"/>
      <c r="I21" s="89" t="s">
        <v>85</v>
      </c>
      <c r="J21" s="91" t="s">
        <v>86</v>
      </c>
      <c r="K21" s="93"/>
      <c r="L21" s="92"/>
      <c r="M21" s="94"/>
      <c r="N21" s="94"/>
      <c r="O21" s="49"/>
      <c r="P21" s="49"/>
      <c r="Q21" s="49"/>
      <c r="R21" s="49"/>
      <c r="S21" s="49"/>
      <c r="T21" s="49"/>
      <c r="U21" s="49"/>
    </row>
    <row r="22" spans="1:21" ht="15" thickBot="1" x14ac:dyDescent="0.4">
      <c r="A22" s="59" t="s">
        <v>43</v>
      </c>
      <c r="B22" s="55">
        <v>13.19</v>
      </c>
      <c r="C22" s="55">
        <v>1.04</v>
      </c>
      <c r="D22" s="55">
        <v>13.19</v>
      </c>
      <c r="E22" s="55">
        <v>0</v>
      </c>
      <c r="F22" s="55">
        <v>0.23</v>
      </c>
      <c r="G22" s="49"/>
      <c r="H22" s="56"/>
      <c r="I22" s="90"/>
      <c r="J22" s="57" t="s">
        <v>90</v>
      </c>
      <c r="K22" s="57" t="s">
        <v>91</v>
      </c>
      <c r="L22" s="57" t="s">
        <v>92</v>
      </c>
      <c r="M22" s="90"/>
      <c r="N22" s="90"/>
      <c r="O22" s="49"/>
      <c r="P22" s="49"/>
      <c r="Q22" s="49"/>
      <c r="R22" s="49"/>
      <c r="S22" s="49"/>
      <c r="T22" s="49"/>
      <c r="U22" s="49"/>
    </row>
    <row r="23" spans="1:21" ht="15" thickBot="1" x14ac:dyDescent="0.4">
      <c r="A23" s="59" t="s">
        <v>44</v>
      </c>
      <c r="B23" s="55">
        <v>23.9</v>
      </c>
      <c r="C23" s="55">
        <v>1.03</v>
      </c>
      <c r="D23" s="55">
        <v>23.9</v>
      </c>
      <c r="E23" s="55">
        <v>0</v>
      </c>
      <c r="F23" s="55">
        <v>0.12</v>
      </c>
      <c r="G23" s="49"/>
      <c r="H23" s="56"/>
      <c r="I23" s="57" t="s">
        <v>87</v>
      </c>
      <c r="J23" s="58">
        <v>2.5</v>
      </c>
      <c r="K23" s="58">
        <v>1.61</v>
      </c>
      <c r="L23" s="58">
        <v>0.34</v>
      </c>
      <c r="M23" s="62">
        <v>4.45</v>
      </c>
      <c r="N23" s="62">
        <v>0.49</v>
      </c>
      <c r="O23" s="49"/>
      <c r="P23" s="49"/>
      <c r="Q23" s="49"/>
      <c r="R23" s="49"/>
      <c r="S23" s="49"/>
      <c r="T23" s="49"/>
      <c r="U23" s="49"/>
    </row>
    <row r="24" spans="1:21" ht="15" thickBot="1" x14ac:dyDescent="0.4">
      <c r="A24" s="59" t="s">
        <v>45</v>
      </c>
      <c r="B24" s="55">
        <v>14.95</v>
      </c>
      <c r="C24" s="55">
        <v>1.02</v>
      </c>
      <c r="D24" s="55">
        <v>14.96</v>
      </c>
      <c r="E24" s="55">
        <v>0.01</v>
      </c>
      <c r="F24" s="55">
        <v>1.4</v>
      </c>
      <c r="G24" s="49"/>
      <c r="H24" s="56"/>
      <c r="I24" s="57" t="s">
        <v>88</v>
      </c>
      <c r="J24" s="58">
        <v>2.74</v>
      </c>
      <c r="K24" s="58">
        <v>0.9</v>
      </c>
      <c r="L24" s="58">
        <v>0.51</v>
      </c>
      <c r="M24" s="62">
        <v>4.1500000000000004</v>
      </c>
      <c r="N24" s="62">
        <v>0.46</v>
      </c>
      <c r="O24" s="49"/>
      <c r="P24" s="49"/>
      <c r="Q24" s="49"/>
      <c r="R24" s="49"/>
      <c r="S24" s="49"/>
      <c r="T24" s="49"/>
      <c r="U24" s="49"/>
    </row>
    <row r="25" spans="1:21" ht="15" thickBot="1" x14ac:dyDescent="0.4">
      <c r="A25" s="59" t="s">
        <v>46</v>
      </c>
      <c r="B25" s="55">
        <v>11.99</v>
      </c>
      <c r="C25" s="55">
        <v>1.01</v>
      </c>
      <c r="D25" s="55">
        <v>12.02</v>
      </c>
      <c r="E25" s="55">
        <v>0.03</v>
      </c>
      <c r="F25" s="55">
        <v>2.96</v>
      </c>
      <c r="G25" s="49"/>
      <c r="H25" s="56"/>
      <c r="I25" s="57" t="s">
        <v>89</v>
      </c>
      <c r="J25" s="58">
        <v>5.89</v>
      </c>
      <c r="K25" s="58">
        <v>1.03</v>
      </c>
      <c r="L25" s="58">
        <v>0.67</v>
      </c>
      <c r="M25" s="62">
        <v>7.59</v>
      </c>
      <c r="N25" s="62">
        <v>0.84</v>
      </c>
      <c r="O25" s="49"/>
      <c r="P25" s="49"/>
      <c r="Q25" s="49"/>
      <c r="R25" s="49"/>
      <c r="S25" s="49"/>
      <c r="T25" s="49"/>
      <c r="U25" s="49"/>
    </row>
    <row r="26" spans="1:21" ht="15" thickBot="1" x14ac:dyDescent="0.4">
      <c r="A26" s="59" t="s">
        <v>47</v>
      </c>
      <c r="B26" s="55">
        <v>14.36</v>
      </c>
      <c r="C26" s="55">
        <v>1.02</v>
      </c>
      <c r="D26" s="55">
        <v>14.38</v>
      </c>
      <c r="E26" s="55">
        <v>0.02</v>
      </c>
      <c r="F26" s="55">
        <v>1.53</v>
      </c>
      <c r="G26" s="49"/>
      <c r="H26" s="56"/>
      <c r="I26" s="57" t="s">
        <v>2</v>
      </c>
      <c r="J26" s="58">
        <v>11.12</v>
      </c>
      <c r="K26" s="58">
        <v>3.54</v>
      </c>
      <c r="L26" s="58">
        <v>1.53</v>
      </c>
      <c r="M26" s="63">
        <v>16.190000000000001</v>
      </c>
      <c r="N26" s="56"/>
      <c r="O26" s="49"/>
      <c r="P26" s="49"/>
      <c r="Q26" s="49"/>
      <c r="R26" s="49"/>
      <c r="S26" s="49"/>
      <c r="T26" s="49"/>
      <c r="U26" s="49"/>
    </row>
    <row r="27" spans="1:21" ht="15" thickBot="1" x14ac:dyDescent="0.4">
      <c r="A27" s="59" t="s">
        <v>48</v>
      </c>
      <c r="B27" s="55">
        <v>10.83</v>
      </c>
      <c r="C27" s="55">
        <v>1.02</v>
      </c>
      <c r="D27" s="55">
        <v>10.83</v>
      </c>
      <c r="E27" s="55">
        <v>0</v>
      </c>
      <c r="F27" s="55">
        <v>0.38</v>
      </c>
      <c r="G27" s="49"/>
      <c r="H27" s="56"/>
      <c r="I27" s="57" t="s">
        <v>84</v>
      </c>
      <c r="J27" s="62">
        <v>1.24</v>
      </c>
      <c r="K27" s="62">
        <v>0.39</v>
      </c>
      <c r="L27" s="64">
        <v>0.17</v>
      </c>
      <c r="M27" s="49"/>
      <c r="N27" s="49"/>
      <c r="O27" s="49"/>
      <c r="P27" s="49"/>
      <c r="Q27" s="49"/>
      <c r="R27" s="49"/>
      <c r="S27" s="49"/>
      <c r="T27" s="49"/>
      <c r="U27" s="49"/>
    </row>
    <row r="28" spans="1:21" ht="15" thickBot="1" x14ac:dyDescent="0.4">
      <c r="A28" s="59" t="s">
        <v>49</v>
      </c>
      <c r="B28" s="55">
        <v>14.25</v>
      </c>
      <c r="C28" s="55">
        <v>1.03</v>
      </c>
      <c r="D28" s="55">
        <v>14.26</v>
      </c>
      <c r="E28" s="55">
        <v>0</v>
      </c>
      <c r="F28" s="55">
        <v>0.35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</row>
    <row r="29" spans="1:21" ht="15" thickBot="1" x14ac:dyDescent="0.4">
      <c r="A29" s="59" t="s">
        <v>50</v>
      </c>
      <c r="B29" s="55">
        <v>11.77</v>
      </c>
      <c r="C29" s="55">
        <v>1.05</v>
      </c>
      <c r="D29" s="55">
        <v>11.77</v>
      </c>
      <c r="E29" s="55">
        <v>0</v>
      </c>
      <c r="F29" s="55">
        <v>0.3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</row>
    <row r="30" spans="1:21" ht="15" thickBot="1" x14ac:dyDescent="0.4">
      <c r="A30" s="59" t="s">
        <v>51</v>
      </c>
      <c r="B30" s="55">
        <v>10.55</v>
      </c>
      <c r="C30" s="55">
        <v>1.04</v>
      </c>
      <c r="D30" s="55">
        <v>10.55</v>
      </c>
      <c r="E30" s="55">
        <v>0</v>
      </c>
      <c r="F30" s="55">
        <v>0.22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</row>
    <row r="31" spans="1:21" ht="15" thickBot="1" x14ac:dyDescent="0.4">
      <c r="A31" s="59" t="s">
        <v>52</v>
      </c>
      <c r="B31" s="55">
        <v>11.44</v>
      </c>
      <c r="C31" s="55">
        <v>1.04</v>
      </c>
      <c r="D31" s="55">
        <v>11.44</v>
      </c>
      <c r="E31" s="55">
        <v>0</v>
      </c>
      <c r="F31" s="55">
        <v>0.26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</row>
    <row r="32" spans="1:21" ht="15" thickBot="1" x14ac:dyDescent="0.4">
      <c r="A32" s="59" t="s">
        <v>53</v>
      </c>
      <c r="B32" s="55">
        <v>11.78</v>
      </c>
      <c r="C32" s="55">
        <v>1.03</v>
      </c>
      <c r="D32" s="55">
        <v>11.78</v>
      </c>
      <c r="E32" s="55">
        <v>0</v>
      </c>
      <c r="F32" s="55">
        <v>0.19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</row>
    <row r="33" spans="1:21" ht="15" thickBot="1" x14ac:dyDescent="0.4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</row>
    <row r="34" spans="1:21" ht="15" thickBot="1" x14ac:dyDescent="0.4">
      <c r="A34" s="51"/>
      <c r="B34" s="51"/>
      <c r="C34" s="65" t="s">
        <v>111</v>
      </c>
      <c r="D34" s="66"/>
      <c r="E34" s="66"/>
      <c r="F34" s="51"/>
      <c r="G34" s="51"/>
      <c r="H34" s="51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</row>
    <row r="35" spans="1:21" ht="15" thickBot="1" x14ac:dyDescent="0.4">
      <c r="A35" s="89" t="s">
        <v>93</v>
      </c>
      <c r="B35" s="89" t="s">
        <v>94</v>
      </c>
      <c r="C35" s="89" t="s">
        <v>95</v>
      </c>
      <c r="D35" s="89" t="s">
        <v>96</v>
      </c>
      <c r="E35" s="89" t="s">
        <v>97</v>
      </c>
      <c r="F35" s="91" t="s">
        <v>98</v>
      </c>
      <c r="G35" s="92"/>
      <c r="H35" s="57" t="s">
        <v>153</v>
      </c>
      <c r="I35" s="49"/>
      <c r="J35" s="50" t="s">
        <v>119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</row>
    <row r="36" spans="1:21" ht="15" thickBot="1" x14ac:dyDescent="0.4">
      <c r="A36" s="90"/>
      <c r="B36" s="90"/>
      <c r="C36" s="90"/>
      <c r="D36" s="90"/>
      <c r="E36" s="90"/>
      <c r="F36" s="57">
        <v>0.05</v>
      </c>
      <c r="G36" s="67">
        <v>0.01</v>
      </c>
      <c r="H36" s="57"/>
      <c r="I36" s="49"/>
      <c r="J36" s="51"/>
      <c r="K36" s="51"/>
      <c r="L36" s="51"/>
      <c r="M36" s="49"/>
      <c r="N36" s="49"/>
      <c r="O36" s="51"/>
      <c r="P36" s="51"/>
      <c r="Q36" s="51"/>
      <c r="R36" s="49"/>
      <c r="S36" s="49"/>
      <c r="T36" s="49"/>
      <c r="U36" s="49"/>
    </row>
    <row r="37" spans="1:21" ht="29.5" thickBot="1" x14ac:dyDescent="0.4">
      <c r="A37" s="68" t="s">
        <v>1</v>
      </c>
      <c r="B37" s="58">
        <v>2</v>
      </c>
      <c r="C37" s="58">
        <v>0.47</v>
      </c>
      <c r="D37" s="58">
        <v>0.24</v>
      </c>
      <c r="E37" s="58">
        <v>2.2400000000000002</v>
      </c>
      <c r="F37" s="58">
        <v>3.63</v>
      </c>
      <c r="G37" s="58">
        <v>6.23</v>
      </c>
      <c r="H37" s="61" t="s">
        <v>116</v>
      </c>
      <c r="I37" s="49"/>
      <c r="J37" s="69" t="s">
        <v>141</v>
      </c>
      <c r="K37" s="69" t="s">
        <v>84</v>
      </c>
      <c r="L37" s="69" t="s">
        <v>154</v>
      </c>
      <c r="M37" s="49"/>
      <c r="N37" s="49"/>
      <c r="O37" s="69" t="s">
        <v>142</v>
      </c>
      <c r="P37" s="69" t="s">
        <v>84</v>
      </c>
      <c r="Q37" s="69" t="s">
        <v>128</v>
      </c>
      <c r="R37" s="49"/>
      <c r="S37" s="49"/>
      <c r="T37" s="49"/>
      <c r="U37" s="49"/>
    </row>
    <row r="38" spans="1:21" ht="29.5" thickBot="1" x14ac:dyDescent="0.4">
      <c r="A38" s="68" t="s">
        <v>0</v>
      </c>
      <c r="B38" s="58">
        <v>8</v>
      </c>
      <c r="C38" s="58">
        <v>8.19</v>
      </c>
      <c r="D38" s="58">
        <v>1.02</v>
      </c>
      <c r="E38" s="58">
        <v>9.69</v>
      </c>
      <c r="F38" s="58">
        <v>2.59</v>
      </c>
      <c r="G38" s="58">
        <v>3.89</v>
      </c>
      <c r="H38" s="61" t="s">
        <v>117</v>
      </c>
      <c r="I38" s="49"/>
      <c r="J38" s="70" t="s">
        <v>87</v>
      </c>
      <c r="K38" s="55">
        <v>0.49</v>
      </c>
      <c r="L38" s="71" t="s">
        <v>134</v>
      </c>
      <c r="M38" s="55">
        <v>1.04</v>
      </c>
      <c r="N38" s="49"/>
      <c r="O38" s="70" t="s">
        <v>92</v>
      </c>
      <c r="P38" s="55">
        <v>0.17</v>
      </c>
      <c r="Q38" s="71" t="s">
        <v>134</v>
      </c>
      <c r="R38" s="55">
        <v>0.72</v>
      </c>
      <c r="S38" s="49"/>
      <c r="T38" s="49"/>
      <c r="U38" s="49"/>
    </row>
    <row r="39" spans="1:21" ht="16" thickBot="1" x14ac:dyDescent="0.4">
      <c r="A39" s="68" t="s">
        <v>105</v>
      </c>
      <c r="B39" s="58">
        <v>2</v>
      </c>
      <c r="C39" s="58">
        <v>0.8</v>
      </c>
      <c r="D39" s="58">
        <v>0.4</v>
      </c>
      <c r="E39" s="58">
        <v>3.81</v>
      </c>
      <c r="F39" s="58">
        <v>3.63</v>
      </c>
      <c r="G39" s="58">
        <v>6.23</v>
      </c>
      <c r="H39" s="61" t="s">
        <v>118</v>
      </c>
      <c r="I39" s="49"/>
      <c r="J39" s="70" t="s">
        <v>88</v>
      </c>
      <c r="K39" s="55">
        <v>0.46</v>
      </c>
      <c r="L39" s="71" t="s">
        <v>134</v>
      </c>
      <c r="M39" s="55">
        <v>1.01</v>
      </c>
      <c r="N39" s="49"/>
      <c r="O39" s="70" t="s">
        <v>91</v>
      </c>
      <c r="P39" s="55">
        <v>0.39</v>
      </c>
      <c r="Q39" s="71" t="s">
        <v>134</v>
      </c>
      <c r="R39" s="49"/>
      <c r="S39" s="49"/>
      <c r="T39" s="49"/>
      <c r="U39" s="49"/>
    </row>
    <row r="40" spans="1:21" ht="16" thickBot="1" x14ac:dyDescent="0.4">
      <c r="A40" s="68" t="s">
        <v>106</v>
      </c>
      <c r="B40" s="58">
        <v>2</v>
      </c>
      <c r="C40" s="58">
        <v>5.69</v>
      </c>
      <c r="D40" s="58">
        <v>2.84</v>
      </c>
      <c r="E40" s="58">
        <v>26.93</v>
      </c>
      <c r="F40" s="58">
        <v>3.63</v>
      </c>
      <c r="G40" s="58">
        <v>6.23</v>
      </c>
      <c r="H40" s="61" t="s">
        <v>117</v>
      </c>
      <c r="I40" s="49"/>
      <c r="J40" s="72" t="s">
        <v>89</v>
      </c>
      <c r="K40" s="64">
        <v>0.84</v>
      </c>
      <c r="L40" s="73" t="s">
        <v>134</v>
      </c>
      <c r="M40" s="55">
        <v>1.39</v>
      </c>
      <c r="N40" s="49"/>
      <c r="O40" s="70" t="s">
        <v>90</v>
      </c>
      <c r="P40" s="55">
        <v>1.24</v>
      </c>
      <c r="Q40" s="71" t="s">
        <v>135</v>
      </c>
      <c r="R40" s="55">
        <v>0.84</v>
      </c>
      <c r="S40" s="49"/>
      <c r="T40" s="49"/>
      <c r="U40" s="49"/>
    </row>
    <row r="41" spans="1:21" ht="16" thickBot="1" x14ac:dyDescent="0.4">
      <c r="A41" s="68" t="s">
        <v>107</v>
      </c>
      <c r="B41" s="58">
        <v>4</v>
      </c>
      <c r="C41" s="58">
        <v>1.69</v>
      </c>
      <c r="D41" s="58">
        <v>0.42</v>
      </c>
      <c r="E41" s="58">
        <v>4.01</v>
      </c>
      <c r="F41" s="58">
        <v>3.01</v>
      </c>
      <c r="G41" s="58">
        <v>4.7699999999999996</v>
      </c>
      <c r="H41" s="61" t="s">
        <v>117</v>
      </c>
      <c r="I41" s="49"/>
      <c r="J41" s="73" t="s">
        <v>121</v>
      </c>
      <c r="K41" s="74">
        <v>0.96</v>
      </c>
      <c r="L41" s="51"/>
      <c r="M41" s="49"/>
      <c r="N41" s="49"/>
      <c r="O41" s="51"/>
      <c r="P41" s="51"/>
      <c r="Q41" s="51"/>
      <c r="R41" s="49"/>
      <c r="S41" s="49"/>
      <c r="T41" s="49"/>
      <c r="U41" s="49"/>
    </row>
    <row r="42" spans="1:21" ht="29.5" thickBot="1" x14ac:dyDescent="0.4">
      <c r="A42" s="68" t="s">
        <v>100</v>
      </c>
      <c r="B42" s="58">
        <v>16</v>
      </c>
      <c r="C42" s="58">
        <v>1.69</v>
      </c>
      <c r="D42" s="58">
        <v>0.11</v>
      </c>
      <c r="E42" s="61"/>
      <c r="F42" s="61"/>
      <c r="G42" s="61"/>
      <c r="H42" s="61"/>
      <c r="I42" s="49"/>
      <c r="J42" s="49"/>
      <c r="K42" s="49"/>
      <c r="L42" s="49"/>
      <c r="M42" s="49"/>
      <c r="N42" s="49"/>
      <c r="O42" s="73" t="s">
        <v>121</v>
      </c>
      <c r="P42" s="69">
        <v>0.96</v>
      </c>
      <c r="Q42" s="51"/>
      <c r="R42" s="49"/>
      <c r="S42" s="49"/>
      <c r="T42" s="49"/>
      <c r="U42" s="49"/>
    </row>
    <row r="43" spans="1:21" ht="15" thickBot="1" x14ac:dyDescent="0.4">
      <c r="A43" s="68" t="s">
        <v>2</v>
      </c>
      <c r="B43" s="58">
        <v>26</v>
      </c>
      <c r="C43" s="58">
        <v>10.35</v>
      </c>
      <c r="D43" s="61"/>
      <c r="E43" s="61"/>
      <c r="F43" s="61"/>
      <c r="G43" s="61"/>
      <c r="H43" s="61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</row>
    <row r="44" spans="1:21" ht="15" thickBot="1" x14ac:dyDescent="0.4">
      <c r="A44" s="49"/>
      <c r="B44" s="49"/>
      <c r="C44" s="49"/>
      <c r="D44" s="49"/>
      <c r="E44" s="49"/>
      <c r="F44" s="49"/>
      <c r="G44" s="75"/>
      <c r="H44" s="49"/>
      <c r="I44" s="75"/>
      <c r="J44" s="75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</row>
    <row r="45" spans="1:21" ht="29.5" thickBot="1" x14ac:dyDescent="0.4">
      <c r="A45" s="49"/>
      <c r="B45" s="49"/>
      <c r="C45" s="49"/>
      <c r="D45" s="49"/>
      <c r="E45" s="49"/>
      <c r="F45" s="49"/>
      <c r="G45" s="75"/>
      <c r="H45" s="49"/>
      <c r="I45" s="49"/>
      <c r="J45" s="49" t="s">
        <v>124</v>
      </c>
      <c r="K45" s="49" t="s">
        <v>125</v>
      </c>
      <c r="L45" s="49" t="s">
        <v>155</v>
      </c>
      <c r="M45" s="49"/>
      <c r="N45" s="49"/>
      <c r="O45" s="49"/>
      <c r="P45" s="49"/>
      <c r="Q45" s="51"/>
      <c r="R45" s="49"/>
      <c r="S45" s="49"/>
      <c r="T45" s="49"/>
      <c r="U45" s="49"/>
    </row>
    <row r="46" spans="1:21" ht="15" thickBot="1" x14ac:dyDescent="0.4">
      <c r="A46" s="49"/>
      <c r="B46" s="49"/>
      <c r="C46" s="49"/>
      <c r="D46" s="49"/>
      <c r="E46" s="49"/>
      <c r="F46" s="49"/>
      <c r="G46" s="49"/>
      <c r="H46" s="49"/>
      <c r="I46" s="49"/>
      <c r="J46" s="76">
        <f>SQRT(D42/3)</f>
        <v>0.19148542155126763</v>
      </c>
      <c r="K46" s="64">
        <v>5.03</v>
      </c>
      <c r="L46" s="76">
        <f>J46*K46</f>
        <v>0.96317167040287621</v>
      </c>
      <c r="M46" s="49"/>
      <c r="N46" s="49"/>
      <c r="O46" s="49"/>
      <c r="P46" s="56"/>
      <c r="Q46" s="58">
        <v>0.11</v>
      </c>
      <c r="R46" s="55">
        <v>0.66</v>
      </c>
      <c r="S46" s="49" t="s">
        <v>134</v>
      </c>
      <c r="T46" s="49"/>
      <c r="U46" s="49"/>
    </row>
    <row r="47" spans="1:21" ht="29.5" thickBot="1" x14ac:dyDescent="0.4">
      <c r="A47" s="49"/>
      <c r="B47" s="49"/>
      <c r="C47" s="49"/>
      <c r="D47" s="49"/>
      <c r="E47" s="49"/>
      <c r="F47" s="49"/>
      <c r="G47" s="49"/>
      <c r="H47" s="49"/>
      <c r="I47" s="56"/>
      <c r="J47" s="57" t="s">
        <v>127</v>
      </c>
      <c r="K47" s="57" t="s">
        <v>84</v>
      </c>
      <c r="L47" s="57" t="s">
        <v>128</v>
      </c>
      <c r="M47" s="75"/>
      <c r="N47" s="49"/>
      <c r="O47" s="49"/>
      <c r="P47" s="56"/>
      <c r="Q47" s="58">
        <v>0.17</v>
      </c>
      <c r="R47" s="55">
        <v>0.72</v>
      </c>
      <c r="S47" s="49" t="s">
        <v>134</v>
      </c>
      <c r="T47" s="49"/>
      <c r="U47" s="49"/>
    </row>
    <row r="48" spans="1:21" ht="15" thickBot="1" x14ac:dyDescent="0.4">
      <c r="A48" s="49"/>
      <c r="B48" s="49"/>
      <c r="C48" s="49"/>
      <c r="D48" s="49"/>
      <c r="E48" s="49"/>
      <c r="F48" s="49"/>
      <c r="G48" s="49"/>
      <c r="H48" s="49"/>
      <c r="I48" s="56"/>
      <c r="J48" s="57" t="s">
        <v>7</v>
      </c>
      <c r="K48" s="58">
        <v>0.83</v>
      </c>
      <c r="L48" s="77" t="s">
        <v>137</v>
      </c>
      <c r="M48" s="49"/>
      <c r="N48" s="49"/>
      <c r="O48" s="49"/>
      <c r="P48" s="56"/>
      <c r="Q48" s="58">
        <v>0.22</v>
      </c>
      <c r="R48" s="55">
        <v>0.77</v>
      </c>
      <c r="S48" s="49" t="s">
        <v>134</v>
      </c>
      <c r="T48" s="49"/>
      <c r="U48" s="49"/>
    </row>
    <row r="49" spans="1:21" ht="15" thickBot="1" x14ac:dyDescent="0.4">
      <c r="A49" s="49"/>
      <c r="B49" s="49"/>
      <c r="C49" s="49"/>
      <c r="D49" s="49"/>
      <c r="E49" s="49"/>
      <c r="F49" s="49"/>
      <c r="G49" s="49"/>
      <c r="H49" s="49"/>
      <c r="I49" s="56"/>
      <c r="J49" s="57" t="s">
        <v>8</v>
      </c>
      <c r="K49" s="58">
        <v>0.54</v>
      </c>
      <c r="L49" s="77" t="s">
        <v>145</v>
      </c>
      <c r="M49" s="49"/>
      <c r="N49" s="49"/>
      <c r="O49" s="49"/>
      <c r="P49" s="56"/>
      <c r="Q49" s="58">
        <v>0.3</v>
      </c>
      <c r="R49" s="55">
        <v>0.84</v>
      </c>
      <c r="S49" s="49" t="s">
        <v>134</v>
      </c>
      <c r="T49" s="49" t="s">
        <v>135</v>
      </c>
      <c r="U49" s="49"/>
    </row>
    <row r="50" spans="1:21" ht="15" thickBot="1" x14ac:dyDescent="0.4">
      <c r="A50" s="49"/>
      <c r="B50" s="49"/>
      <c r="C50" s="49"/>
      <c r="D50" s="49"/>
      <c r="E50" s="49"/>
      <c r="F50" s="49"/>
      <c r="G50" s="49"/>
      <c r="H50" s="49"/>
      <c r="I50" s="56"/>
      <c r="J50" s="57" t="s">
        <v>9</v>
      </c>
      <c r="K50" s="58">
        <v>0.11</v>
      </c>
      <c r="L50" s="77" t="s">
        <v>134</v>
      </c>
      <c r="M50" s="49"/>
      <c r="N50" s="49"/>
      <c r="O50" s="49"/>
      <c r="P50" s="56"/>
      <c r="Q50" s="58">
        <v>0.34</v>
      </c>
      <c r="R50" s="55">
        <v>0.89</v>
      </c>
      <c r="S50" s="49" t="s">
        <v>134</v>
      </c>
      <c r="T50" s="49" t="s">
        <v>135</v>
      </c>
      <c r="U50" s="49"/>
    </row>
    <row r="51" spans="1:21" ht="15" thickBot="1" x14ac:dyDescent="0.4">
      <c r="A51" s="49"/>
      <c r="B51" s="49"/>
      <c r="C51" s="49"/>
      <c r="D51" s="49"/>
      <c r="E51" s="49"/>
      <c r="F51" s="49"/>
      <c r="G51" s="49"/>
      <c r="H51" s="49"/>
      <c r="I51" s="56"/>
      <c r="J51" s="57" t="s">
        <v>10</v>
      </c>
      <c r="K51" s="58">
        <v>0.91</v>
      </c>
      <c r="L51" s="77" t="s">
        <v>146</v>
      </c>
      <c r="M51" s="49"/>
      <c r="N51" s="49"/>
      <c r="O51" s="49"/>
      <c r="P51" s="56"/>
      <c r="Q51" s="58">
        <v>0.54</v>
      </c>
      <c r="R51" s="55">
        <v>1.08</v>
      </c>
      <c r="S51" s="49" t="s">
        <v>134</v>
      </c>
      <c r="T51" s="49" t="s">
        <v>135</v>
      </c>
      <c r="U51" s="49" t="s">
        <v>146</v>
      </c>
    </row>
    <row r="52" spans="1:21" ht="15" thickBot="1" x14ac:dyDescent="0.4">
      <c r="A52" s="49"/>
      <c r="B52" s="49"/>
      <c r="C52" s="49"/>
      <c r="D52" s="49"/>
      <c r="E52" s="49"/>
      <c r="F52" s="49"/>
      <c r="G52" s="49"/>
      <c r="H52" s="49"/>
      <c r="I52" s="56"/>
      <c r="J52" s="57" t="s">
        <v>11</v>
      </c>
      <c r="K52" s="58">
        <v>0.3</v>
      </c>
      <c r="L52" s="77" t="s">
        <v>136</v>
      </c>
      <c r="M52" s="49"/>
      <c r="N52" s="49"/>
      <c r="O52" s="49"/>
      <c r="P52" s="56"/>
      <c r="Q52" s="58">
        <v>0.83</v>
      </c>
      <c r="R52" s="55">
        <v>1.38</v>
      </c>
      <c r="S52" s="49"/>
      <c r="T52" s="49" t="s">
        <v>135</v>
      </c>
      <c r="U52" s="49" t="s">
        <v>146</v>
      </c>
    </row>
    <row r="53" spans="1:21" ht="15" thickBot="1" x14ac:dyDescent="0.4">
      <c r="A53" s="49"/>
      <c r="B53" s="49"/>
      <c r="C53" s="49"/>
      <c r="D53" s="49"/>
      <c r="E53" s="49"/>
      <c r="F53" s="49"/>
      <c r="G53" s="49"/>
      <c r="H53" s="49"/>
      <c r="I53" s="56"/>
      <c r="J53" s="57" t="s">
        <v>12</v>
      </c>
      <c r="K53" s="58">
        <v>0.17</v>
      </c>
      <c r="L53" s="77" t="s">
        <v>134</v>
      </c>
      <c r="M53" s="49"/>
      <c r="N53" s="49"/>
      <c r="O53" s="49"/>
      <c r="P53" s="56"/>
      <c r="Q53" s="58">
        <v>0.91</v>
      </c>
      <c r="R53" s="55">
        <v>1.46</v>
      </c>
      <c r="S53" s="49"/>
      <c r="T53" s="49"/>
      <c r="U53" s="49" t="s">
        <v>146</v>
      </c>
    </row>
    <row r="54" spans="1:21" ht="15" thickBot="1" x14ac:dyDescent="0.4">
      <c r="A54" s="49"/>
      <c r="B54" s="49"/>
      <c r="C54" s="49"/>
      <c r="D54" s="49"/>
      <c r="E54" s="49"/>
      <c r="F54" s="49"/>
      <c r="G54" s="49"/>
      <c r="H54" s="49"/>
      <c r="I54" s="56"/>
      <c r="J54" s="57" t="s">
        <v>13</v>
      </c>
      <c r="K54" s="58">
        <v>1.96</v>
      </c>
      <c r="L54" s="77" t="s">
        <v>149</v>
      </c>
      <c r="M54" s="49"/>
      <c r="N54" s="49"/>
      <c r="O54" s="49"/>
      <c r="P54" s="56"/>
      <c r="Q54" s="58">
        <v>1.96</v>
      </c>
      <c r="R54" s="55">
        <v>2.5099999999999998</v>
      </c>
      <c r="S54" s="49"/>
      <c r="T54" s="49"/>
      <c r="U54" s="49"/>
    </row>
    <row r="55" spans="1:21" ht="15" thickBot="1" x14ac:dyDescent="0.4">
      <c r="A55" s="49"/>
      <c r="B55" s="49"/>
      <c r="C55" s="49"/>
      <c r="D55" s="49"/>
      <c r="E55" s="49"/>
      <c r="F55" s="49"/>
      <c r="G55" s="49"/>
      <c r="H55" s="49"/>
      <c r="I55" s="56"/>
      <c r="J55" s="57" t="s">
        <v>14</v>
      </c>
      <c r="K55" s="58">
        <v>0.34</v>
      </c>
      <c r="L55" s="77" t="s">
        <v>136</v>
      </c>
      <c r="M55" s="49"/>
      <c r="N55" s="49"/>
      <c r="O55" s="49"/>
      <c r="P55" s="49"/>
      <c r="Q55" s="49"/>
      <c r="R55" s="49"/>
      <c r="S55" s="49"/>
      <c r="T55" s="49"/>
      <c r="U55" s="49"/>
    </row>
    <row r="56" spans="1:21" ht="15" thickBot="1" x14ac:dyDescent="0.4">
      <c r="A56" s="49"/>
      <c r="B56" s="49"/>
      <c r="C56" s="49"/>
      <c r="D56" s="49"/>
      <c r="E56" s="49"/>
      <c r="F56" s="49"/>
      <c r="G56" s="49"/>
      <c r="H56" s="49"/>
      <c r="I56" s="56"/>
      <c r="J56" s="57" t="s">
        <v>15</v>
      </c>
      <c r="K56" s="58">
        <v>0.22</v>
      </c>
      <c r="L56" s="77" t="s">
        <v>134</v>
      </c>
      <c r="M56" s="49"/>
      <c r="N56" s="49"/>
      <c r="O56" s="49"/>
      <c r="P56" s="49"/>
      <c r="Q56" s="49"/>
      <c r="R56" s="49"/>
      <c r="S56" s="49"/>
      <c r="T56" s="49"/>
      <c r="U56" s="49"/>
    </row>
    <row r="57" spans="1:21" ht="15" thickBot="1" x14ac:dyDescent="0.4">
      <c r="A57" s="49"/>
      <c r="B57" s="49"/>
      <c r="C57" s="49"/>
      <c r="D57" s="49"/>
      <c r="E57" s="49"/>
      <c r="F57" s="49"/>
      <c r="G57" s="49"/>
      <c r="H57" s="49"/>
      <c r="I57" s="56"/>
      <c r="J57" s="78" t="s">
        <v>125</v>
      </c>
      <c r="K57" s="78">
        <v>0.96</v>
      </c>
      <c r="L57" s="49"/>
      <c r="M57" s="49"/>
      <c r="N57" s="49"/>
      <c r="O57" s="49"/>
      <c r="P57" s="49"/>
      <c r="Q57" s="49"/>
      <c r="R57" s="49"/>
      <c r="S57" s="49"/>
      <c r="T57" s="49"/>
      <c r="U57" s="49"/>
    </row>
    <row r="58" spans="1:21" ht="15" thickBot="1" x14ac:dyDescent="0.4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</row>
  </sheetData>
  <mergeCells count="14">
    <mergeCell ref="F35:G35"/>
    <mergeCell ref="K5:L5"/>
    <mergeCell ref="M5:M6"/>
    <mergeCell ref="N5:N6"/>
    <mergeCell ref="I20:L20"/>
    <mergeCell ref="M20:M22"/>
    <mergeCell ref="N20:N22"/>
    <mergeCell ref="I21:I22"/>
    <mergeCell ref="J21:L21"/>
    <mergeCell ref="A35:A36"/>
    <mergeCell ref="B35:B36"/>
    <mergeCell ref="C35:C36"/>
    <mergeCell ref="D35:D36"/>
    <mergeCell ref="E35:E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6:Q54"/>
  <sheetViews>
    <sheetView topLeftCell="H38" zoomScale="98" zoomScaleNormal="98" workbookViewId="0">
      <selection activeCell="N24" sqref="N24"/>
    </sheetView>
  </sheetViews>
  <sheetFormatPr defaultRowHeight="14.5" x14ac:dyDescent="0.35"/>
  <cols>
    <col min="4" max="4" width="13.1796875" customWidth="1"/>
    <col min="5" max="5" width="13.54296875" customWidth="1"/>
    <col min="6" max="6" width="12.453125" customWidth="1"/>
    <col min="7" max="7" width="11.453125" customWidth="1"/>
    <col min="10" max="10" width="12.1796875" customWidth="1"/>
    <col min="11" max="11" width="17.1796875" customWidth="1"/>
    <col min="12" max="12" width="11.453125" customWidth="1"/>
    <col min="13" max="14" width="11.54296875" bestFit="1" customWidth="1"/>
    <col min="15" max="15" width="11.36328125" bestFit="1" customWidth="1"/>
    <col min="17" max="21" width="11.26953125" bestFit="1" customWidth="1"/>
  </cols>
  <sheetData>
    <row r="6" spans="3:15" x14ac:dyDescent="0.35">
      <c r="C6" s="5"/>
      <c r="D6" s="5" t="s">
        <v>0</v>
      </c>
      <c r="E6" s="5" t="s">
        <v>54</v>
      </c>
      <c r="F6" s="5" t="s">
        <v>55</v>
      </c>
      <c r="G6" s="5" t="s">
        <v>57</v>
      </c>
      <c r="J6" s="97" t="s">
        <v>112</v>
      </c>
      <c r="K6" s="98"/>
      <c r="L6" s="99" t="s">
        <v>113</v>
      </c>
      <c r="M6" s="100"/>
      <c r="N6" s="82" t="s">
        <v>63</v>
      </c>
      <c r="O6" s="95" t="s">
        <v>60</v>
      </c>
    </row>
    <row r="7" spans="3:15" ht="14.5" customHeight="1" x14ac:dyDescent="0.35">
      <c r="C7" s="5"/>
      <c r="D7" s="10" t="s">
        <v>27</v>
      </c>
      <c r="E7">
        <v>1.0985</v>
      </c>
      <c r="F7">
        <v>52.4</v>
      </c>
      <c r="G7">
        <f>((F$34-F7)*0.1)/(E7*1000)*100*14.008</f>
        <v>3.7235648611743279</v>
      </c>
      <c r="J7" s="45"/>
      <c r="K7" s="13" t="s">
        <v>3</v>
      </c>
      <c r="L7" s="46" t="s">
        <v>4</v>
      </c>
      <c r="M7" s="13" t="s">
        <v>5</v>
      </c>
      <c r="N7" s="82"/>
      <c r="O7" s="96"/>
    </row>
    <row r="8" spans="3:15" x14ac:dyDescent="0.35">
      <c r="C8" s="5"/>
      <c r="D8" s="10" t="s">
        <v>28</v>
      </c>
      <c r="E8">
        <v>1.099</v>
      </c>
      <c r="F8">
        <v>68.5</v>
      </c>
      <c r="G8">
        <f>((F$34-F8)*0.1)/(E8*1000)*100*14.008</f>
        <v>1.6697434030937208</v>
      </c>
      <c r="J8" s="13" t="s">
        <v>7</v>
      </c>
      <c r="K8" s="47">
        <f>G7</f>
        <v>3.7235648611743279</v>
      </c>
      <c r="L8" s="47">
        <f>G8</f>
        <v>1.6697434030937208</v>
      </c>
      <c r="M8" s="47">
        <f>G9</f>
        <v>2.1533127160269232</v>
      </c>
      <c r="N8" s="17">
        <f t="shared" ref="N8:N17" si="0">SUM(K8:M8)</f>
        <v>7.5466209802949713</v>
      </c>
      <c r="O8" s="17">
        <f>AVERAGE(K8:M8)</f>
        <v>2.5155403267649903</v>
      </c>
    </row>
    <row r="9" spans="3:15" x14ac:dyDescent="0.35">
      <c r="D9" s="10" t="s">
        <v>29</v>
      </c>
      <c r="E9">
        <v>1.0993999999999999</v>
      </c>
      <c r="F9">
        <v>64.7</v>
      </c>
      <c r="G9">
        <f t="shared" ref="G9:G35" si="1">((F$34-F9)*0.1)/(E9*1000)*100*14.008</f>
        <v>2.1533127160269232</v>
      </c>
      <c r="J9" s="13" t="s">
        <v>8</v>
      </c>
      <c r="K9" s="47">
        <f>G10</f>
        <v>2.3144924508593667</v>
      </c>
      <c r="L9" s="47">
        <f>G11</f>
        <v>2.189167143129406</v>
      </c>
      <c r="M9" s="47">
        <f>G12</f>
        <v>2.3084244618022476</v>
      </c>
      <c r="N9" s="17">
        <f t="shared" si="0"/>
        <v>6.8120840557910203</v>
      </c>
      <c r="O9" s="17">
        <f t="shared" ref="O9:O16" si="2">AVERAGE(K9:M9)</f>
        <v>2.2706946852636736</v>
      </c>
    </row>
    <row r="10" spans="3:15" x14ac:dyDescent="0.35">
      <c r="D10" s="10" t="s">
        <v>30</v>
      </c>
      <c r="E10">
        <v>1.0530999999999999</v>
      </c>
      <c r="F10">
        <v>64.2</v>
      </c>
      <c r="G10">
        <f t="shared" si="1"/>
        <v>2.3144924508593667</v>
      </c>
      <c r="J10" s="13" t="s">
        <v>9</v>
      </c>
      <c r="K10" s="47">
        <f>G13</f>
        <v>4.6756578947368403</v>
      </c>
      <c r="L10" s="47">
        <f>G14</f>
        <v>2.2480505994524687</v>
      </c>
      <c r="M10" s="47">
        <f>G15</f>
        <v>2.6302361308677091</v>
      </c>
      <c r="N10" s="17">
        <f t="shared" si="0"/>
        <v>9.553944625057019</v>
      </c>
      <c r="O10" s="17">
        <f t="shared" si="2"/>
        <v>3.1846482083523395</v>
      </c>
    </row>
    <row r="11" spans="3:15" x14ac:dyDescent="0.35">
      <c r="D11" s="10" t="s">
        <v>31</v>
      </c>
      <c r="E11">
        <v>1.0494000000000001</v>
      </c>
      <c r="F11">
        <v>65.2</v>
      </c>
      <c r="G11">
        <f t="shared" si="1"/>
        <v>2.189167143129406</v>
      </c>
      <c r="J11" s="13" t="s">
        <v>10</v>
      </c>
      <c r="K11" s="47">
        <f>G16</f>
        <v>2.039317269076304</v>
      </c>
      <c r="L11" s="47">
        <f>G17</f>
        <v>1.9019126328217228</v>
      </c>
      <c r="M11" s="47">
        <f>G18</f>
        <v>1.9210158300177755</v>
      </c>
      <c r="N11" s="17">
        <f>SUM(K11:M11)</f>
        <v>5.8622457319158023</v>
      </c>
      <c r="O11" s="17">
        <f t="shared" si="2"/>
        <v>1.9540819106386007</v>
      </c>
    </row>
    <row r="12" spans="3:15" x14ac:dyDescent="0.35">
      <c r="D12" s="10" t="s">
        <v>32</v>
      </c>
      <c r="E12">
        <v>1.0498000000000001</v>
      </c>
      <c r="F12">
        <v>64.3</v>
      </c>
      <c r="G12">
        <f t="shared" si="1"/>
        <v>2.3084244618022476</v>
      </c>
      <c r="J12" s="13" t="s">
        <v>11</v>
      </c>
      <c r="K12" s="47">
        <f>G19</f>
        <v>4.6973573401924353</v>
      </c>
      <c r="L12" s="47">
        <f>G20</f>
        <v>4.7418718833908695</v>
      </c>
      <c r="M12" s="47">
        <f>G21</f>
        <v>4.6635095461959128</v>
      </c>
      <c r="N12" s="17">
        <f t="shared" si="0"/>
        <v>14.102738769779217</v>
      </c>
      <c r="O12" s="17">
        <f t="shared" si="2"/>
        <v>4.7009129232597386</v>
      </c>
    </row>
    <row r="13" spans="3:15" x14ac:dyDescent="0.35">
      <c r="D13" s="10" t="s">
        <v>33</v>
      </c>
      <c r="E13">
        <v>1.0336000000000001</v>
      </c>
      <c r="F13">
        <v>47.1</v>
      </c>
      <c r="G13">
        <f t="shared" si="1"/>
        <v>4.6756578947368403</v>
      </c>
      <c r="J13" s="13" t="s">
        <v>12</v>
      </c>
      <c r="K13" s="47">
        <f>G22</f>
        <v>4.64568097104081</v>
      </c>
      <c r="L13" s="47">
        <f>G23</f>
        <v>4.5633168805528124</v>
      </c>
      <c r="M13" s="47">
        <f>G24</f>
        <v>4.252188280499519</v>
      </c>
      <c r="N13" s="17">
        <f t="shared" si="0"/>
        <v>13.461186132093141</v>
      </c>
      <c r="O13" s="17">
        <f t="shared" si="2"/>
        <v>4.4870620440310471</v>
      </c>
    </row>
    <row r="14" spans="3:15" x14ac:dyDescent="0.35">
      <c r="D14" s="10" t="s">
        <v>34</v>
      </c>
      <c r="E14">
        <v>1.0592999999999999</v>
      </c>
      <c r="F14">
        <v>64.599999999999994</v>
      </c>
      <c r="G14">
        <f t="shared" si="1"/>
        <v>2.2480505994524687</v>
      </c>
      <c r="J14" s="13" t="s">
        <v>13</v>
      </c>
      <c r="K14" s="47">
        <f>G25</f>
        <v>4.16079207920792</v>
      </c>
      <c r="L14" s="47">
        <f>G26</f>
        <v>4.088532460447353</v>
      </c>
      <c r="M14" s="47">
        <f>G27</f>
        <v>3.7683385008207178</v>
      </c>
      <c r="N14" s="17">
        <f t="shared" si="0"/>
        <v>12.017663040475991</v>
      </c>
      <c r="O14" s="17">
        <f t="shared" si="2"/>
        <v>4.005887680158664</v>
      </c>
    </row>
    <row r="15" spans="3:15" x14ac:dyDescent="0.35">
      <c r="D15" s="10" t="s">
        <v>35</v>
      </c>
      <c r="E15">
        <v>1.0545</v>
      </c>
      <c r="F15">
        <v>61.8</v>
      </c>
      <c r="G15">
        <f t="shared" si="1"/>
        <v>2.6302361308677091</v>
      </c>
      <c r="J15" s="13" t="s">
        <v>14</v>
      </c>
      <c r="K15" s="47">
        <f>G28</f>
        <v>4.0313720930232559</v>
      </c>
      <c r="L15" s="47">
        <f>G29</f>
        <v>4.9196303142328999</v>
      </c>
      <c r="M15" s="47">
        <f>G30</f>
        <v>3.9976237623762363</v>
      </c>
      <c r="N15" s="17">
        <f t="shared" si="0"/>
        <v>12.948626169632391</v>
      </c>
      <c r="O15" s="17">
        <f t="shared" si="2"/>
        <v>4.3162087232107966</v>
      </c>
    </row>
    <row r="16" spans="3:15" x14ac:dyDescent="0.35">
      <c r="D16" s="42" t="s">
        <v>36</v>
      </c>
      <c r="E16">
        <v>1.1952</v>
      </c>
      <c r="F16">
        <v>64.2</v>
      </c>
      <c r="G16">
        <f>((F$34-F16)*0.1)/(E16*1000)*100*14.008</f>
        <v>2.039317269076304</v>
      </c>
      <c r="J16" s="13" t="s">
        <v>15</v>
      </c>
      <c r="K16" s="47">
        <f>G31</f>
        <v>3.6511549721409002</v>
      </c>
      <c r="L16" s="47">
        <f>G32</f>
        <v>4.2294847128297919</v>
      </c>
      <c r="M16" s="47">
        <f>G33</f>
        <v>3.7723992467043304</v>
      </c>
      <c r="N16" s="17">
        <f t="shared" si="0"/>
        <v>11.653038931675022</v>
      </c>
      <c r="O16" s="17">
        <f t="shared" si="2"/>
        <v>3.8843463105583407</v>
      </c>
    </row>
    <row r="17" spans="4:17" x14ac:dyDescent="0.35">
      <c r="D17" s="42" t="s">
        <v>37</v>
      </c>
      <c r="E17">
        <v>1.1858</v>
      </c>
      <c r="F17">
        <v>65.5</v>
      </c>
      <c r="G17">
        <f t="shared" si="1"/>
        <v>1.9019126328217228</v>
      </c>
      <c r="J17" s="13" t="s">
        <v>61</v>
      </c>
      <c r="K17" s="48">
        <f>SUM(K8:K16)</f>
        <v>33.939389931452162</v>
      </c>
      <c r="L17" s="47">
        <f>SUM(L8:L16)</f>
        <v>30.551710029951046</v>
      </c>
      <c r="M17" s="47">
        <f>SUM(M8:M16)</f>
        <v>29.467048475311373</v>
      </c>
      <c r="N17" s="17">
        <f t="shared" si="0"/>
        <v>93.95814843671458</v>
      </c>
      <c r="O17" s="17"/>
      <c r="P17" t="s">
        <v>115</v>
      </c>
    </row>
    <row r="18" spans="4:17" x14ac:dyDescent="0.35">
      <c r="D18" s="42" t="s">
        <v>38</v>
      </c>
      <c r="E18">
        <v>1.1813</v>
      </c>
      <c r="F18">
        <v>65.400000000000006</v>
      </c>
      <c r="G18">
        <f t="shared" si="1"/>
        <v>1.9210158300177755</v>
      </c>
      <c r="P18">
        <f>(N17^2)/(9*3)</f>
        <v>326.96791324650707</v>
      </c>
    </row>
    <row r="19" spans="4:17" x14ac:dyDescent="0.35">
      <c r="D19" s="42" t="s">
        <v>39</v>
      </c>
      <c r="E19">
        <v>1.0497000000000001</v>
      </c>
      <c r="F19">
        <v>46.4</v>
      </c>
      <c r="G19">
        <f t="shared" si="1"/>
        <v>4.6973573401924353</v>
      </c>
    </row>
    <row r="20" spans="4:17" ht="15" thickBot="1" x14ac:dyDescent="0.4">
      <c r="D20" s="42" t="s">
        <v>40</v>
      </c>
      <c r="E20">
        <v>1.0427999999999999</v>
      </c>
      <c r="F20">
        <v>46.3</v>
      </c>
      <c r="G20">
        <f t="shared" si="1"/>
        <v>4.7418718833908695</v>
      </c>
    </row>
    <row r="21" spans="4:17" ht="15" thickBot="1" x14ac:dyDescent="0.4">
      <c r="D21" s="42" t="s">
        <v>41</v>
      </c>
      <c r="E21">
        <v>1.0423</v>
      </c>
      <c r="F21">
        <v>46.9</v>
      </c>
      <c r="G21">
        <f t="shared" si="1"/>
        <v>4.6635095461959128</v>
      </c>
      <c r="J21" s="83" t="s">
        <v>83</v>
      </c>
      <c r="K21" s="84"/>
      <c r="L21" s="84"/>
      <c r="M21" s="84"/>
      <c r="N21" s="85"/>
    </row>
    <row r="22" spans="4:17" ht="15" thickBot="1" x14ac:dyDescent="0.4">
      <c r="D22" s="42" t="s">
        <v>42</v>
      </c>
      <c r="E22">
        <v>1.0463</v>
      </c>
      <c r="F22">
        <v>46.9</v>
      </c>
      <c r="G22">
        <f t="shared" si="1"/>
        <v>4.64568097104081</v>
      </c>
      <c r="J22" s="86" t="s">
        <v>85</v>
      </c>
      <c r="K22" s="83" t="s">
        <v>86</v>
      </c>
      <c r="L22" s="84"/>
      <c r="M22" s="85"/>
      <c r="N22" s="86" t="s">
        <v>63</v>
      </c>
    </row>
    <row r="23" spans="4:17" ht="15" thickBot="1" x14ac:dyDescent="0.4">
      <c r="D23" s="42" t="s">
        <v>43</v>
      </c>
      <c r="E23">
        <v>1.0129999999999999</v>
      </c>
      <c r="F23">
        <v>48.6</v>
      </c>
      <c r="G23">
        <f t="shared" si="1"/>
        <v>4.5633168805528124</v>
      </c>
      <c r="J23" s="87"/>
      <c r="K23" s="19" t="s">
        <v>90</v>
      </c>
      <c r="L23" s="19" t="s">
        <v>91</v>
      </c>
      <c r="M23" s="19" t="s">
        <v>92</v>
      </c>
      <c r="N23" s="87"/>
      <c r="O23" s="20" t="s">
        <v>84</v>
      </c>
    </row>
    <row r="24" spans="4:17" ht="15" thickBot="1" x14ac:dyDescent="0.4">
      <c r="D24" s="42" t="s">
        <v>44</v>
      </c>
      <c r="E24">
        <v>1.0409999999999999</v>
      </c>
      <c r="F24">
        <v>50</v>
      </c>
      <c r="G24">
        <f t="shared" si="1"/>
        <v>4.252188280499519</v>
      </c>
      <c r="J24" s="18" t="s">
        <v>87</v>
      </c>
      <c r="K24" s="17">
        <f>N8</f>
        <v>7.5466209802949713</v>
      </c>
      <c r="L24" s="23">
        <f>N9</f>
        <v>6.8120840557910203</v>
      </c>
      <c r="M24" s="23">
        <f>N10</f>
        <v>9.553944625057019</v>
      </c>
      <c r="N24" s="23">
        <f>SUM(K24:M24)</f>
        <v>23.912649661143011</v>
      </c>
      <c r="O24" s="1">
        <f>N24/9</f>
        <v>2.6569610734603346</v>
      </c>
    </row>
    <row r="25" spans="4:17" ht="15" thickBot="1" x14ac:dyDescent="0.4">
      <c r="D25" s="42" t="s">
        <v>45</v>
      </c>
      <c r="E25">
        <v>1.0908</v>
      </c>
      <c r="F25">
        <v>49.2</v>
      </c>
      <c r="G25">
        <f t="shared" si="1"/>
        <v>4.16079207920792</v>
      </c>
      <c r="J25" s="18" t="s">
        <v>88</v>
      </c>
      <c r="K25" s="23">
        <f>N11</f>
        <v>5.8622457319158023</v>
      </c>
      <c r="L25" s="23">
        <f>N12</f>
        <v>14.102738769779217</v>
      </c>
      <c r="M25" s="23">
        <f>N13</f>
        <v>13.461186132093141</v>
      </c>
      <c r="N25" s="23">
        <f t="shared" ref="N25:N26" si="3">SUM(K25:M25)</f>
        <v>33.426170633788161</v>
      </c>
      <c r="O25" s="1">
        <f t="shared" ref="O25:O26" si="4">N25/9</f>
        <v>3.7140189593097954</v>
      </c>
    </row>
    <row r="26" spans="4:17" ht="15" thickBot="1" x14ac:dyDescent="0.4">
      <c r="D26" s="42" t="s">
        <v>46</v>
      </c>
      <c r="E26">
        <v>1.0998000000000001</v>
      </c>
      <c r="F26">
        <v>49.5</v>
      </c>
      <c r="G26">
        <f t="shared" si="1"/>
        <v>4.088532460447353</v>
      </c>
      <c r="J26" s="18" t="s">
        <v>89</v>
      </c>
      <c r="K26" s="23">
        <f>N14</f>
        <v>12.017663040475991</v>
      </c>
      <c r="L26" s="23">
        <f>N15</f>
        <v>12.948626169632391</v>
      </c>
      <c r="M26" s="23">
        <f>N16</f>
        <v>11.653038931675022</v>
      </c>
      <c r="N26" s="23">
        <f t="shared" si="3"/>
        <v>36.619328141783406</v>
      </c>
      <c r="O26" s="1">
        <f t="shared" si="4"/>
        <v>4.0688142379759338</v>
      </c>
    </row>
    <row r="27" spans="4:17" ht="15" thickBot="1" x14ac:dyDescent="0.4">
      <c r="D27" s="42" t="s">
        <v>47</v>
      </c>
      <c r="E27">
        <v>1.0966</v>
      </c>
      <c r="F27">
        <v>52.1</v>
      </c>
      <c r="G27">
        <f t="shared" si="1"/>
        <v>3.7683385008207178</v>
      </c>
      <c r="J27" s="18" t="s">
        <v>2</v>
      </c>
      <c r="K27" s="23">
        <f>SUM(K24:K26)</f>
        <v>25.426529752686765</v>
      </c>
      <c r="L27" s="23">
        <f>SUM(L24:L26)</f>
        <v>33.863448995202631</v>
      </c>
      <c r="M27" s="23">
        <f>SUM(M24:M26)</f>
        <v>34.668169688825181</v>
      </c>
      <c r="N27" s="23">
        <f>SUM(K27:M27)</f>
        <v>93.958148436714566</v>
      </c>
    </row>
    <row r="28" spans="4:17" x14ac:dyDescent="0.35">
      <c r="D28" s="42" t="s">
        <v>48</v>
      </c>
      <c r="E28">
        <v>1.032</v>
      </c>
      <c r="F28">
        <v>51.9</v>
      </c>
      <c r="G28">
        <f t="shared" si="1"/>
        <v>4.0313720930232559</v>
      </c>
      <c r="J28" s="22" t="s">
        <v>84</v>
      </c>
      <c r="K28" s="1">
        <f>K27/9</f>
        <v>2.8251699725207517</v>
      </c>
      <c r="L28" s="1">
        <f>L27/9</f>
        <v>3.7626054439114034</v>
      </c>
      <c r="M28" s="1">
        <f>M27/9</f>
        <v>3.8520188543139091</v>
      </c>
    </row>
    <row r="29" spans="4:17" x14ac:dyDescent="0.35">
      <c r="D29" s="42" t="s">
        <v>49</v>
      </c>
      <c r="E29">
        <v>1.0279</v>
      </c>
      <c r="F29">
        <v>45.5</v>
      </c>
      <c r="G29">
        <f t="shared" si="1"/>
        <v>4.9196303142328999</v>
      </c>
    </row>
    <row r="30" spans="4:17" ht="15" thickBot="1" x14ac:dyDescent="0.4">
      <c r="D30" s="42" t="s">
        <v>50</v>
      </c>
      <c r="E30">
        <v>1.0302</v>
      </c>
      <c r="F30">
        <v>52.2</v>
      </c>
      <c r="G30">
        <f t="shared" si="1"/>
        <v>3.9976237623762363</v>
      </c>
      <c r="L30" s="88" t="s">
        <v>108</v>
      </c>
      <c r="M30" s="88"/>
      <c r="N30" s="88"/>
      <c r="O30" s="88"/>
      <c r="P30" s="88"/>
    </row>
    <row r="31" spans="4:17" ht="15" thickBot="1" x14ac:dyDescent="0.4">
      <c r="D31" s="42" t="s">
        <v>51</v>
      </c>
      <c r="E31">
        <v>1.0589</v>
      </c>
      <c r="F31">
        <v>54</v>
      </c>
      <c r="G31">
        <f t="shared" si="1"/>
        <v>3.6511549721409002</v>
      </c>
      <c r="J31" s="86" t="s">
        <v>93</v>
      </c>
      <c r="K31" s="86" t="s">
        <v>94</v>
      </c>
      <c r="L31" s="86" t="s">
        <v>95</v>
      </c>
      <c r="M31" s="86" t="s">
        <v>96</v>
      </c>
      <c r="N31" s="86" t="s">
        <v>97</v>
      </c>
      <c r="O31" s="83" t="s">
        <v>98</v>
      </c>
      <c r="P31" s="85"/>
      <c r="Q31" s="86" t="s">
        <v>99</v>
      </c>
    </row>
    <row r="32" spans="4:17" ht="15" thickBot="1" x14ac:dyDescent="0.4">
      <c r="D32" s="42" t="s">
        <v>52</v>
      </c>
      <c r="E32">
        <v>1.0499000000000001</v>
      </c>
      <c r="F32">
        <v>49.9</v>
      </c>
      <c r="G32">
        <f t="shared" si="1"/>
        <v>4.2294847128297919</v>
      </c>
      <c r="J32" s="87"/>
      <c r="K32" s="87"/>
      <c r="L32" s="87"/>
      <c r="M32" s="87"/>
      <c r="N32" s="87"/>
      <c r="O32" s="19">
        <v>0.05</v>
      </c>
      <c r="P32" s="19">
        <v>0.01</v>
      </c>
      <c r="Q32" s="87"/>
    </row>
    <row r="33" spans="4:17" ht="15" thickBot="1" x14ac:dyDescent="0.4">
      <c r="D33" s="42" t="s">
        <v>53</v>
      </c>
      <c r="E33">
        <v>1.0620000000000001</v>
      </c>
      <c r="F33">
        <v>53</v>
      </c>
      <c r="G33">
        <f t="shared" si="1"/>
        <v>3.7723992467043304</v>
      </c>
      <c r="J33" s="18" t="s">
        <v>1</v>
      </c>
      <c r="K33" s="21">
        <f>3-1</f>
        <v>2</v>
      </c>
      <c r="L33" s="23">
        <f>SUMSQ(K17:M17)/9-P18</f>
        <v>1.2094334779060887</v>
      </c>
      <c r="M33" s="23">
        <f>L33/K33</f>
        <v>0.60471673895304434</v>
      </c>
      <c r="N33" s="23">
        <f>M33/M38</f>
        <v>1.7803789780854737</v>
      </c>
      <c r="O33" s="23">
        <f>FINV(O32,K33,K38)</f>
        <v>3.6337234675916301</v>
      </c>
      <c r="P33" s="23">
        <f>FINV(P32,K33,K38)</f>
        <v>6.2262352803113821</v>
      </c>
      <c r="Q33" s="21" t="s">
        <v>116</v>
      </c>
    </row>
    <row r="34" spans="4:17" ht="15" thickBot="1" x14ac:dyDescent="0.4">
      <c r="D34" s="42" t="s">
        <v>59</v>
      </c>
      <c r="E34">
        <v>1</v>
      </c>
      <c r="F34">
        <v>81.599999999999994</v>
      </c>
      <c r="G34">
        <f t="shared" si="1"/>
        <v>0</v>
      </c>
      <c r="J34" s="18" t="s">
        <v>0</v>
      </c>
      <c r="K34" s="21">
        <f>3*3-1</f>
        <v>8</v>
      </c>
      <c r="L34" s="23">
        <f>SUMSQ(N8:N16)/3-P18</f>
        <v>25.357084817941995</v>
      </c>
      <c r="M34" s="23">
        <f t="shared" ref="M34:M38" si="5">L34/K34</f>
        <v>3.1696356022427494</v>
      </c>
      <c r="N34" s="23">
        <f>M34/M38</f>
        <v>9.3318941430236588</v>
      </c>
      <c r="O34" s="23">
        <f>FINV(O32,K34,K38)</f>
        <v>2.5910961798744014</v>
      </c>
      <c r="P34" s="23">
        <f>FINV(P32,K34,K38)</f>
        <v>3.8895721399261927</v>
      </c>
      <c r="Q34" s="21" t="s">
        <v>117</v>
      </c>
    </row>
    <row r="35" spans="4:17" ht="15" thickBot="1" x14ac:dyDescent="0.4">
      <c r="D35" s="42" t="s">
        <v>56</v>
      </c>
      <c r="E35">
        <v>1.0666</v>
      </c>
      <c r="F35">
        <v>49.7</v>
      </c>
      <c r="G35">
        <f t="shared" si="1"/>
        <v>4.1895293455840976</v>
      </c>
      <c r="J35" s="18" t="s">
        <v>105</v>
      </c>
      <c r="K35" s="21">
        <f>3-1</f>
        <v>2</v>
      </c>
      <c r="L35" s="23">
        <f>SUMSQ(N24:N26)/9-P18</f>
        <v>9.7097412658590656</v>
      </c>
      <c r="M35" s="23">
        <f t="shared" si="5"/>
        <v>4.8548706329295328</v>
      </c>
      <c r="N35" s="23">
        <f>M35/M38</f>
        <v>14.29348496480667</v>
      </c>
      <c r="O35" s="23">
        <f>FINV(O32,K35,K38)</f>
        <v>3.6337234675916301</v>
      </c>
      <c r="P35" s="23">
        <f>FINV(P32,K35,K38)</f>
        <v>6.2262352803113821</v>
      </c>
      <c r="Q35" s="21" t="s">
        <v>117</v>
      </c>
    </row>
    <row r="36" spans="4:17" ht="15" thickBot="1" x14ac:dyDescent="0.4">
      <c r="D36" s="42" t="s">
        <v>58</v>
      </c>
      <c r="E36">
        <v>1</v>
      </c>
      <c r="F36">
        <v>64.3</v>
      </c>
      <c r="G36">
        <v>0</v>
      </c>
      <c r="J36" s="18" t="s">
        <v>106</v>
      </c>
      <c r="K36" s="21">
        <f>3-1</f>
        <v>2</v>
      </c>
      <c r="L36" s="23">
        <f>SUMSQ(K27:M27)/9-P18</f>
        <v>5.8235959410631608</v>
      </c>
      <c r="M36" s="23">
        <f t="shared" si="5"/>
        <v>2.9117979705315804</v>
      </c>
      <c r="N36" s="23">
        <f>M36/M38</f>
        <v>8.5727805453867418</v>
      </c>
      <c r="O36" s="23">
        <f>FINV(O32,K36,K38)</f>
        <v>3.6337234675916301</v>
      </c>
      <c r="P36" s="23">
        <f>FINV(P32,K36,K38)</f>
        <v>6.2262352803113821</v>
      </c>
      <c r="Q36" s="21" t="s">
        <v>118</v>
      </c>
    </row>
    <row r="37" spans="4:17" ht="15" thickBot="1" x14ac:dyDescent="0.4">
      <c r="J37" s="18" t="s">
        <v>107</v>
      </c>
      <c r="K37" s="21">
        <f>(3-1)*(3-1)</f>
        <v>4</v>
      </c>
      <c r="L37" s="23">
        <f>L34-L35-L36</f>
        <v>9.823747611019769</v>
      </c>
      <c r="M37" s="23">
        <f t="shared" si="5"/>
        <v>2.4559369027549423</v>
      </c>
      <c r="N37" s="23">
        <f>M37/M38</f>
        <v>7.2306555309506129</v>
      </c>
      <c r="O37" s="23">
        <f>FINV(O32,K37,K38)</f>
        <v>3.0069172799243447</v>
      </c>
      <c r="P37" s="23">
        <f>FINV(P32,K37,L37)</f>
        <v>6.422085458153199</v>
      </c>
      <c r="Q37" s="21" t="s">
        <v>117</v>
      </c>
    </row>
    <row r="38" spans="4:17" ht="15" thickBot="1" x14ac:dyDescent="0.4">
      <c r="J38" s="18" t="s">
        <v>100</v>
      </c>
      <c r="K38" s="21">
        <f>K39-K33-K34</f>
        <v>16</v>
      </c>
      <c r="L38" s="23">
        <f>L39-L33-L34</f>
        <v>5.4344990265236675</v>
      </c>
      <c r="M38" s="23">
        <f t="shared" si="5"/>
        <v>0.33965618915772922</v>
      </c>
      <c r="N38" s="23"/>
      <c r="O38" s="23"/>
      <c r="P38" s="23"/>
      <c r="Q38" s="21"/>
    </row>
    <row r="39" spans="4:17" ht="15" thickBot="1" x14ac:dyDescent="0.4">
      <c r="J39" s="18" t="s">
        <v>2</v>
      </c>
      <c r="K39" s="21">
        <f>3*3*3-1</f>
        <v>26</v>
      </c>
      <c r="L39" s="23">
        <f>SUMSQ(K8:M16)-P18</f>
        <v>32.001017322371752</v>
      </c>
      <c r="M39" s="23"/>
      <c r="N39" s="23"/>
      <c r="O39" s="23"/>
      <c r="P39" s="23"/>
      <c r="Q39" s="21"/>
    </row>
    <row r="42" spans="4:17" x14ac:dyDescent="0.35">
      <c r="D42" t="s">
        <v>140</v>
      </c>
      <c r="K42" t="s">
        <v>124</v>
      </c>
      <c r="L42" t="s">
        <v>125</v>
      </c>
      <c r="M42" t="s">
        <v>126</v>
      </c>
    </row>
    <row r="43" spans="4:17" ht="15" thickBot="1" x14ac:dyDescent="0.4">
      <c r="K43" s="1">
        <f>SQRT(M38/3)</f>
        <v>0.33647990983005666</v>
      </c>
      <c r="L43">
        <v>5.03</v>
      </c>
      <c r="M43" s="1">
        <f>K43*L43</f>
        <v>1.6924939464451851</v>
      </c>
    </row>
    <row r="44" spans="4:17" ht="16" thickBot="1" x14ac:dyDescent="0.4">
      <c r="D44" s="24" t="s">
        <v>141</v>
      </c>
      <c r="E44" s="24" t="s">
        <v>84</v>
      </c>
      <c r="F44" s="25" t="s">
        <v>120</v>
      </c>
      <c r="K44" s="26" t="s">
        <v>127</v>
      </c>
      <c r="L44" s="15" t="s">
        <v>84</v>
      </c>
      <c r="M44" s="15" t="s">
        <v>128</v>
      </c>
    </row>
    <row r="45" spans="4:17" ht="16" thickBot="1" x14ac:dyDescent="0.4">
      <c r="D45" s="28" t="s">
        <v>87</v>
      </c>
      <c r="E45" s="1">
        <f>O24</f>
        <v>2.6569610734603346</v>
      </c>
      <c r="F45" s="29" t="s">
        <v>134</v>
      </c>
      <c r="G45" s="1">
        <f>E45+M$43</f>
        <v>4.3494550199055197</v>
      </c>
      <c r="K45" s="18" t="s">
        <v>7</v>
      </c>
      <c r="L45" s="27">
        <f t="shared" ref="L45:L53" si="6">O8</f>
        <v>2.5155403267649903</v>
      </c>
      <c r="M45" s="30" t="s">
        <v>136</v>
      </c>
    </row>
    <row r="46" spans="4:17" ht="16" thickBot="1" x14ac:dyDescent="0.4">
      <c r="D46" s="28" t="s">
        <v>88</v>
      </c>
      <c r="E46" s="1">
        <f>O25</f>
        <v>3.7140189593097954</v>
      </c>
      <c r="F46" s="29" t="s">
        <v>135</v>
      </c>
      <c r="G46" s="1">
        <f t="shared" ref="G46:G47" si="7">E46+M$43</f>
        <v>5.4065129057549806</v>
      </c>
      <c r="K46" s="18" t="s">
        <v>8</v>
      </c>
      <c r="L46" s="27">
        <f t="shared" si="6"/>
        <v>2.2706946852636736</v>
      </c>
      <c r="M46" s="30" t="s">
        <v>136</v>
      </c>
    </row>
    <row r="47" spans="4:17" ht="16" thickBot="1" x14ac:dyDescent="0.4">
      <c r="D47" s="28" t="s">
        <v>89</v>
      </c>
      <c r="E47" s="1">
        <f>O26</f>
        <v>4.0688142379759338</v>
      </c>
      <c r="F47" s="29" t="s">
        <v>135</v>
      </c>
      <c r="G47" s="1">
        <f t="shared" si="7"/>
        <v>5.7613081844211189</v>
      </c>
      <c r="K47" s="18" t="s">
        <v>9</v>
      </c>
      <c r="L47" s="27">
        <f t="shared" si="6"/>
        <v>3.1846482083523395</v>
      </c>
      <c r="M47" s="30" t="s">
        <v>137</v>
      </c>
    </row>
    <row r="48" spans="4:17" ht="16" thickBot="1" x14ac:dyDescent="0.4">
      <c r="D48" s="31" t="s">
        <v>121</v>
      </c>
      <c r="E48" s="32">
        <f>M43</f>
        <v>1.6924939464451851</v>
      </c>
      <c r="F48" s="33"/>
      <c r="K48" s="18" t="s">
        <v>10</v>
      </c>
      <c r="L48" s="27">
        <f t="shared" si="6"/>
        <v>1.9540819106386007</v>
      </c>
      <c r="M48" s="30" t="s">
        <v>134</v>
      </c>
    </row>
    <row r="49" spans="4:14" ht="15" thickBot="1" x14ac:dyDescent="0.4">
      <c r="K49" s="18" t="s">
        <v>11</v>
      </c>
      <c r="L49" s="27">
        <f t="shared" si="6"/>
        <v>4.7009129232597386</v>
      </c>
      <c r="M49" s="30" t="s">
        <v>149</v>
      </c>
    </row>
    <row r="50" spans="4:14" ht="16" thickBot="1" x14ac:dyDescent="0.4">
      <c r="D50" s="24" t="s">
        <v>142</v>
      </c>
      <c r="E50" s="24" t="s">
        <v>84</v>
      </c>
      <c r="F50" s="25" t="s">
        <v>123</v>
      </c>
      <c r="K50" s="18" t="s">
        <v>12</v>
      </c>
      <c r="L50" s="27">
        <f t="shared" si="6"/>
        <v>4.4870620440310471</v>
      </c>
      <c r="M50" s="30" t="s">
        <v>149</v>
      </c>
    </row>
    <row r="51" spans="4:14" ht="16" thickBot="1" x14ac:dyDescent="0.4">
      <c r="D51" s="28" t="s">
        <v>90</v>
      </c>
      <c r="E51" s="1">
        <f>K28</f>
        <v>2.8251699725207517</v>
      </c>
      <c r="F51" s="34" t="s">
        <v>134</v>
      </c>
      <c r="G51" s="1">
        <f>E51+M$43</f>
        <v>4.5176639189659369</v>
      </c>
      <c r="K51" s="18" t="s">
        <v>13</v>
      </c>
      <c r="L51" s="27">
        <f t="shared" si="6"/>
        <v>4.005887680158664</v>
      </c>
      <c r="M51" s="30" t="s">
        <v>147</v>
      </c>
      <c r="N51" s="1"/>
    </row>
    <row r="52" spans="4:14" ht="16" thickBot="1" x14ac:dyDescent="0.4">
      <c r="D52" s="28" t="s">
        <v>91</v>
      </c>
      <c r="E52" s="1">
        <f>L28</f>
        <v>3.7626054439114034</v>
      </c>
      <c r="F52" s="34" t="s">
        <v>134</v>
      </c>
      <c r="G52" s="1">
        <f>E52+M$43</f>
        <v>5.4550993903565885</v>
      </c>
      <c r="K52" s="18" t="s">
        <v>14</v>
      </c>
      <c r="L52" s="27">
        <f t="shared" si="6"/>
        <v>4.3162087232107966</v>
      </c>
      <c r="M52" s="30" t="s">
        <v>149</v>
      </c>
    </row>
    <row r="53" spans="4:14" ht="16" thickBot="1" x14ac:dyDescent="0.4">
      <c r="D53" s="28" t="s">
        <v>92</v>
      </c>
      <c r="E53" s="1">
        <f>M28</f>
        <v>3.8520188543139091</v>
      </c>
      <c r="F53" s="34" t="s">
        <v>135</v>
      </c>
      <c r="G53" s="1">
        <f>E53+M$43</f>
        <v>5.5445128007590938</v>
      </c>
      <c r="K53" s="18" t="s">
        <v>15</v>
      </c>
      <c r="L53" s="27">
        <f t="shared" si="6"/>
        <v>3.8843463105583407</v>
      </c>
      <c r="M53" s="30" t="s">
        <v>147</v>
      </c>
    </row>
    <row r="54" spans="4:14" ht="15.5" x14ac:dyDescent="0.35">
      <c r="D54" s="31" t="s">
        <v>121</v>
      </c>
      <c r="E54" s="24">
        <f>M43</f>
        <v>1.6924939464451851</v>
      </c>
      <c r="F54" s="35"/>
      <c r="K54" s="22" t="s">
        <v>125</v>
      </c>
      <c r="L54" s="36">
        <f>M43</f>
        <v>1.6924939464451851</v>
      </c>
      <c r="N54" s="1"/>
    </row>
  </sheetData>
  <mergeCells count="16">
    <mergeCell ref="O6:O7"/>
    <mergeCell ref="J6:K6"/>
    <mergeCell ref="L6:M6"/>
    <mergeCell ref="N6:N7"/>
    <mergeCell ref="J21:N21"/>
    <mergeCell ref="J22:J23"/>
    <mergeCell ref="K22:M22"/>
    <mergeCell ref="N22:N23"/>
    <mergeCell ref="L30:P30"/>
    <mergeCell ref="O31:P31"/>
    <mergeCell ref="Q31:Q32"/>
    <mergeCell ref="J31:J32"/>
    <mergeCell ref="K31:K32"/>
    <mergeCell ref="L31:L32"/>
    <mergeCell ref="M31:M32"/>
    <mergeCell ref="N31:N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S47"/>
  <sheetViews>
    <sheetView topLeftCell="A31" workbookViewId="0">
      <selection activeCell="H34" sqref="H34"/>
    </sheetView>
  </sheetViews>
  <sheetFormatPr defaultRowHeight="14.5" x14ac:dyDescent="0.35"/>
  <cols>
    <col min="3" max="3" width="13.26953125" customWidth="1"/>
    <col min="4" max="4" width="11.7265625" customWidth="1"/>
    <col min="5" max="5" width="8.81640625" bestFit="1" customWidth="1"/>
    <col min="7" max="7" width="11.26953125" bestFit="1" customWidth="1"/>
    <col min="8" max="8" width="10.81640625" customWidth="1"/>
    <col min="9" max="9" width="18" customWidth="1"/>
    <col min="13" max="13" width="10.1796875" customWidth="1"/>
    <col min="14" max="14" width="10.54296875" customWidth="1"/>
  </cols>
  <sheetData>
    <row r="4" spans="3:18" x14ac:dyDescent="0.35">
      <c r="D4" t="s">
        <v>17</v>
      </c>
    </row>
    <row r="6" spans="3:18" ht="15" thickBot="1" x14ac:dyDescent="0.4"/>
    <row r="7" spans="3:18" ht="14.5" customHeight="1" thickBot="1" x14ac:dyDescent="0.4">
      <c r="C7" s="10" t="s">
        <v>0</v>
      </c>
      <c r="D7" s="99" t="s">
        <v>1</v>
      </c>
      <c r="E7" s="102"/>
      <c r="F7" s="100"/>
      <c r="G7" s="11"/>
      <c r="H7" s="103" t="s">
        <v>62</v>
      </c>
      <c r="L7" s="105" t="s">
        <v>83</v>
      </c>
      <c r="M7" s="84"/>
      <c r="N7" s="84"/>
      <c r="O7" s="84"/>
      <c r="P7" s="85"/>
    </row>
    <row r="8" spans="3:18" ht="15" thickBot="1" x14ac:dyDescent="0.4">
      <c r="C8" s="12"/>
      <c r="D8" s="13" t="s">
        <v>3</v>
      </c>
      <c r="E8" s="13" t="s">
        <v>4</v>
      </c>
      <c r="F8" s="13" t="s">
        <v>5</v>
      </c>
      <c r="G8" s="14" t="s">
        <v>61</v>
      </c>
      <c r="H8" s="104"/>
      <c r="L8" s="86" t="s">
        <v>85</v>
      </c>
      <c r="M8" s="83" t="s">
        <v>86</v>
      </c>
      <c r="N8" s="84"/>
      <c r="O8" s="85"/>
      <c r="P8" s="86" t="s">
        <v>63</v>
      </c>
      <c r="R8" s="1"/>
    </row>
    <row r="9" spans="3:18" ht="15" thickBot="1" x14ac:dyDescent="0.4">
      <c r="C9" s="10" t="s">
        <v>7</v>
      </c>
      <c r="D9" s="16">
        <v>39.299999999999997</v>
      </c>
      <c r="E9" s="16">
        <v>39.76</v>
      </c>
      <c r="F9" s="16">
        <v>39.700000000000003</v>
      </c>
      <c r="G9" s="16">
        <f>SUM(D9:F9)</f>
        <v>118.76</v>
      </c>
      <c r="H9" s="17">
        <f>AVERAGE(D9:F9)</f>
        <v>39.586666666666666</v>
      </c>
      <c r="L9" s="87"/>
      <c r="M9" s="19" t="s">
        <v>90</v>
      </c>
      <c r="N9" s="19" t="s">
        <v>91</v>
      </c>
      <c r="O9" s="19" t="s">
        <v>92</v>
      </c>
      <c r="P9" s="87"/>
      <c r="Q9" s="20" t="s">
        <v>84</v>
      </c>
    </row>
    <row r="10" spans="3:18" ht="15" thickBot="1" x14ac:dyDescent="0.4">
      <c r="C10" s="10" t="s">
        <v>8</v>
      </c>
      <c r="D10" s="16">
        <v>34.229999999999997</v>
      </c>
      <c r="E10" s="16">
        <v>36.6</v>
      </c>
      <c r="F10" s="16">
        <v>37.799999999999997</v>
      </c>
      <c r="G10" s="16">
        <f t="shared" ref="G10:G17" si="0">SUM(D10:F10)</f>
        <v>108.63</v>
      </c>
      <c r="H10" s="17">
        <f t="shared" ref="H10:H17" si="1">AVERAGE(D10:F10)</f>
        <v>36.21</v>
      </c>
      <c r="L10" s="18" t="s">
        <v>87</v>
      </c>
      <c r="M10" s="16">
        <f>G9</f>
        <v>118.76</v>
      </c>
      <c r="N10" s="21">
        <f>G10</f>
        <v>108.63</v>
      </c>
      <c r="O10" s="21">
        <f>G11</f>
        <v>86.06</v>
      </c>
      <c r="P10" s="21">
        <f>SUM(M10:O10)</f>
        <v>313.45</v>
      </c>
      <c r="Q10" s="1">
        <f>P10/9</f>
        <v>34.827777777777776</v>
      </c>
    </row>
    <row r="11" spans="3:18" ht="15" thickBot="1" x14ac:dyDescent="0.4">
      <c r="C11" s="10" t="s">
        <v>9</v>
      </c>
      <c r="D11" s="16">
        <v>28.2</v>
      </c>
      <c r="E11" s="16">
        <v>29.5</v>
      </c>
      <c r="F11" s="16">
        <v>28.36</v>
      </c>
      <c r="G11" s="16">
        <f t="shared" si="0"/>
        <v>86.06</v>
      </c>
      <c r="H11" s="17">
        <f t="shared" si="1"/>
        <v>28.686666666666667</v>
      </c>
      <c r="L11" s="18" t="s">
        <v>88</v>
      </c>
      <c r="M11" s="21">
        <f>G12</f>
        <v>117.66000000000001</v>
      </c>
      <c r="N11" s="21">
        <f>G13</f>
        <v>103.79</v>
      </c>
      <c r="O11" s="21">
        <f>G14</f>
        <v>87.23</v>
      </c>
      <c r="P11" s="21">
        <f t="shared" ref="P11:P12" si="2">SUM(M11:O11)</f>
        <v>308.68</v>
      </c>
      <c r="Q11" s="1">
        <f t="shared" ref="Q11:Q12" si="3">P11/9</f>
        <v>34.297777777777782</v>
      </c>
    </row>
    <row r="12" spans="3:18" ht="15" thickBot="1" x14ac:dyDescent="0.4">
      <c r="C12" s="10" t="s">
        <v>10</v>
      </c>
      <c r="D12" s="16">
        <v>39.9</v>
      </c>
      <c r="E12" s="16">
        <v>39.56</v>
      </c>
      <c r="F12" s="16">
        <v>38.200000000000003</v>
      </c>
      <c r="G12" s="16">
        <f t="shared" si="0"/>
        <v>117.66000000000001</v>
      </c>
      <c r="H12" s="17">
        <f t="shared" si="1"/>
        <v>39.220000000000006</v>
      </c>
      <c r="L12" s="18" t="s">
        <v>89</v>
      </c>
      <c r="M12" s="21">
        <f>G15</f>
        <v>106.78999999999999</v>
      </c>
      <c r="N12" s="21">
        <f>G16</f>
        <v>112.89</v>
      </c>
      <c r="O12" s="21">
        <f>G17</f>
        <v>88.12</v>
      </c>
      <c r="P12" s="21">
        <f t="shared" si="2"/>
        <v>307.8</v>
      </c>
      <c r="Q12" s="1">
        <f t="shared" si="3"/>
        <v>34.200000000000003</v>
      </c>
    </row>
    <row r="13" spans="3:18" ht="15" thickBot="1" x14ac:dyDescent="0.4">
      <c r="C13" s="10" t="s">
        <v>11</v>
      </c>
      <c r="D13" s="16">
        <v>35.03</v>
      </c>
      <c r="E13" s="16">
        <v>34.56</v>
      </c>
      <c r="F13" s="16">
        <v>34.200000000000003</v>
      </c>
      <c r="G13" s="16">
        <f t="shared" si="0"/>
        <v>103.79</v>
      </c>
      <c r="H13" s="17">
        <f t="shared" si="1"/>
        <v>34.596666666666671</v>
      </c>
      <c r="L13" s="18" t="s">
        <v>2</v>
      </c>
      <c r="M13" s="21">
        <f>SUM(M10:M12)</f>
        <v>343.21000000000004</v>
      </c>
      <c r="N13" s="21">
        <f t="shared" ref="N13:O13" si="4">SUM(N10:N12)</f>
        <v>325.31</v>
      </c>
      <c r="O13" s="21">
        <f t="shared" si="4"/>
        <v>261.41000000000003</v>
      </c>
      <c r="P13" s="21">
        <f>SUM(M13:O13)</f>
        <v>929.93000000000006</v>
      </c>
    </row>
    <row r="14" spans="3:18" x14ac:dyDescent="0.35">
      <c r="C14" s="10" t="s">
        <v>12</v>
      </c>
      <c r="D14" s="16">
        <v>30.1</v>
      </c>
      <c r="E14" s="16">
        <v>28.43</v>
      </c>
      <c r="F14" s="16">
        <v>28.7</v>
      </c>
      <c r="G14" s="16">
        <f t="shared" si="0"/>
        <v>87.23</v>
      </c>
      <c r="H14" s="17">
        <f t="shared" si="1"/>
        <v>29.076666666666668</v>
      </c>
      <c r="L14" s="22" t="s">
        <v>84</v>
      </c>
      <c r="M14" s="1">
        <f>M13/9</f>
        <v>38.134444444444448</v>
      </c>
      <c r="N14" s="1">
        <f t="shared" ref="N14:O14" si="5">N13/9</f>
        <v>36.145555555555553</v>
      </c>
      <c r="O14" s="1">
        <f t="shared" si="5"/>
        <v>29.045555555555559</v>
      </c>
    </row>
    <row r="15" spans="3:18" x14ac:dyDescent="0.35">
      <c r="C15" s="10" t="s">
        <v>13</v>
      </c>
      <c r="D15" s="16">
        <v>35.96</v>
      </c>
      <c r="E15" s="16">
        <v>36.729999999999997</v>
      </c>
      <c r="F15" s="16">
        <v>34.1</v>
      </c>
      <c r="G15" s="16">
        <f t="shared" si="0"/>
        <v>106.78999999999999</v>
      </c>
      <c r="H15" s="17">
        <f t="shared" si="1"/>
        <v>35.596666666666664</v>
      </c>
    </row>
    <row r="16" spans="3:18" x14ac:dyDescent="0.35">
      <c r="C16" s="10" t="s">
        <v>14</v>
      </c>
      <c r="D16" s="16">
        <v>37.36</v>
      </c>
      <c r="E16" s="16">
        <v>37.5</v>
      </c>
      <c r="F16" s="16">
        <v>38.03</v>
      </c>
      <c r="G16" s="16">
        <f t="shared" si="0"/>
        <v>112.89</v>
      </c>
      <c r="H16" s="17">
        <f t="shared" si="1"/>
        <v>37.630000000000003</v>
      </c>
    </row>
    <row r="17" spans="3:19" x14ac:dyDescent="0.35">
      <c r="C17" s="10" t="s">
        <v>15</v>
      </c>
      <c r="D17" s="16">
        <v>29.23</v>
      </c>
      <c r="E17" s="16">
        <v>30.33</v>
      </c>
      <c r="F17" s="16">
        <v>28.56</v>
      </c>
      <c r="G17" s="16">
        <f t="shared" si="0"/>
        <v>88.12</v>
      </c>
      <c r="H17" s="17">
        <f t="shared" si="1"/>
        <v>29.373333333333335</v>
      </c>
    </row>
    <row r="18" spans="3:19" x14ac:dyDescent="0.35">
      <c r="C18" s="13" t="s">
        <v>6</v>
      </c>
      <c r="D18" s="16">
        <f>SUM(D9:D17)</f>
        <v>309.31</v>
      </c>
      <c r="E18" s="16">
        <f>SUM(E9:E17)</f>
        <v>312.96999999999997</v>
      </c>
      <c r="F18" s="16">
        <f>SUM(F9:F17)</f>
        <v>307.64999999999998</v>
      </c>
      <c r="G18" s="16">
        <f t="shared" ref="G18" si="6">SUM(D18:F18)</f>
        <v>929.93</v>
      </c>
      <c r="H18" s="16"/>
      <c r="I18" t="s">
        <v>82</v>
      </c>
    </row>
    <row r="19" spans="3:19" x14ac:dyDescent="0.35">
      <c r="I19" s="1">
        <f>(G18^2)/(9*3)</f>
        <v>32028.51129259259</v>
      </c>
    </row>
    <row r="21" spans="3:19" ht="15" thickBot="1" x14ac:dyDescent="0.4">
      <c r="E21" s="88" t="s">
        <v>104</v>
      </c>
      <c r="F21" s="88"/>
      <c r="G21" s="88"/>
      <c r="H21" s="88"/>
      <c r="I21" s="88"/>
      <c r="M21" t="s">
        <v>119</v>
      </c>
    </row>
    <row r="22" spans="3:19" ht="16" thickBot="1" x14ac:dyDescent="0.4">
      <c r="C22" s="86" t="s">
        <v>93</v>
      </c>
      <c r="D22" s="86" t="s">
        <v>94</v>
      </c>
      <c r="E22" s="86" t="s">
        <v>95</v>
      </c>
      <c r="F22" s="86" t="s">
        <v>96</v>
      </c>
      <c r="G22" s="86" t="s">
        <v>97</v>
      </c>
      <c r="H22" s="83" t="s">
        <v>98</v>
      </c>
      <c r="I22" s="85"/>
      <c r="J22" s="101" t="s">
        <v>99</v>
      </c>
      <c r="K22" s="20"/>
      <c r="M22" s="24" t="s">
        <v>141</v>
      </c>
      <c r="N22" s="24" t="s">
        <v>84</v>
      </c>
      <c r="O22" s="25" t="s">
        <v>120</v>
      </c>
    </row>
    <row r="23" spans="3:19" ht="16" thickBot="1" x14ac:dyDescent="0.4">
      <c r="C23" s="87"/>
      <c r="D23" s="87"/>
      <c r="E23" s="87"/>
      <c r="F23" s="87"/>
      <c r="G23" s="87"/>
      <c r="H23" s="19">
        <v>0.05</v>
      </c>
      <c r="I23" s="19">
        <v>0.01</v>
      </c>
      <c r="J23" s="87"/>
      <c r="K23" s="20"/>
      <c r="M23" s="28" t="s">
        <v>87</v>
      </c>
      <c r="N23" s="1">
        <f>Q10</f>
        <v>34.827777777777776</v>
      </c>
      <c r="O23" s="29"/>
    </row>
    <row r="24" spans="3:19" ht="16" thickBot="1" x14ac:dyDescent="0.4">
      <c r="C24" s="18" t="s">
        <v>1</v>
      </c>
      <c r="D24" s="21">
        <f>3-1</f>
        <v>2</v>
      </c>
      <c r="E24" s="23">
        <f>(SUMSQ(D18:F18)/9)-I19</f>
        <v>1.6464296296289831</v>
      </c>
      <c r="F24" s="23">
        <f>E24/D24</f>
        <v>0.82321481481449155</v>
      </c>
      <c r="G24" s="23">
        <f>F24/F29</f>
        <v>0.868829998690681</v>
      </c>
      <c r="H24" s="23">
        <f>FINV(H23,D24,D29)</f>
        <v>3.6337234675916301</v>
      </c>
      <c r="I24" s="23">
        <f>FINV(I23,D24,D29)</f>
        <v>6.2262352803113821</v>
      </c>
      <c r="J24" s="21" t="s">
        <v>116</v>
      </c>
      <c r="K24" s="43"/>
      <c r="M24" s="28" t="s">
        <v>88</v>
      </c>
      <c r="N24" s="1">
        <f>Q11</f>
        <v>34.297777777777782</v>
      </c>
      <c r="O24" s="29"/>
    </row>
    <row r="25" spans="3:19" ht="16" thickBot="1" x14ac:dyDescent="0.4">
      <c r="C25" s="18" t="s">
        <v>0</v>
      </c>
      <c r="D25" s="21">
        <f>3*3-1</f>
        <v>8</v>
      </c>
      <c r="E25" s="23">
        <f>(SUMSQ(G9:G17)/3)-I19</f>
        <v>454.63580740740872</v>
      </c>
      <c r="F25" s="23">
        <f t="shared" ref="F25:F29" si="7">E25/D25</f>
        <v>56.82947592592609</v>
      </c>
      <c r="G25" s="23">
        <f>F25/F29</f>
        <v>59.978455933693283</v>
      </c>
      <c r="H25" s="23">
        <f>FINV(H23,D25,D29)</f>
        <v>2.5910961798744014</v>
      </c>
      <c r="I25" s="23">
        <f>FINV(I23,D25,D29)</f>
        <v>3.8895721399261927</v>
      </c>
      <c r="J25" s="21" t="s">
        <v>117</v>
      </c>
      <c r="K25" s="43"/>
      <c r="M25" s="28" t="s">
        <v>89</v>
      </c>
      <c r="N25" s="1">
        <f>Q12</f>
        <v>34.200000000000003</v>
      </c>
      <c r="O25" s="29"/>
    </row>
    <row r="26" spans="3:19" ht="16" thickBot="1" x14ac:dyDescent="0.4">
      <c r="C26" s="18" t="s">
        <v>105</v>
      </c>
      <c r="D26" s="21">
        <f>3-1</f>
        <v>2</v>
      </c>
      <c r="E26" s="23">
        <f>(SUMSQ(P10:P12)/9)-I19</f>
        <v>2.0536962963014957</v>
      </c>
      <c r="F26" s="23">
        <f t="shared" si="7"/>
        <v>1.0268481481507479</v>
      </c>
      <c r="G26" s="23">
        <f>F26/F29</f>
        <v>1.0837468655303375</v>
      </c>
      <c r="H26" s="23">
        <f>FINV(H23,D26,D29)</f>
        <v>3.6337234675916301</v>
      </c>
      <c r="I26" s="23">
        <f>FINV(I23,D26,D29)</f>
        <v>6.2262352803113821</v>
      </c>
      <c r="J26" s="21" t="s">
        <v>116</v>
      </c>
      <c r="K26" s="43"/>
      <c r="M26" s="31" t="s">
        <v>121</v>
      </c>
      <c r="N26" s="32" t="s">
        <v>122</v>
      </c>
      <c r="O26" s="33"/>
    </row>
    <row r="27" spans="3:19" ht="16" thickBot="1" x14ac:dyDescent="0.4">
      <c r="C27" s="18" t="s">
        <v>106</v>
      </c>
      <c r="D27" s="21">
        <f>3-1</f>
        <v>2</v>
      </c>
      <c r="E27" s="23">
        <f>(SUMSQ(M13:O13)/9)-I19</f>
        <v>410.92074074074844</v>
      </c>
      <c r="F27" s="23">
        <f t="shared" si="7"/>
        <v>205.46037037037422</v>
      </c>
      <c r="G27" s="23">
        <f>F27/F29</f>
        <v>216.84514188451004</v>
      </c>
      <c r="H27" s="23">
        <f>FINV(H23,D28,D29)</f>
        <v>3.0069172799243447</v>
      </c>
      <c r="I27" s="23">
        <f>FINV(I23,D27,D29)</f>
        <v>6.2262352803113821</v>
      </c>
      <c r="J27" s="21" t="s">
        <v>117</v>
      </c>
      <c r="K27" s="43"/>
      <c r="M27" s="31"/>
      <c r="N27" s="32"/>
      <c r="O27" s="33"/>
    </row>
    <row r="28" spans="3:19" ht="16" thickBot="1" x14ac:dyDescent="0.4">
      <c r="C28" s="18" t="s">
        <v>107</v>
      </c>
      <c r="D28" s="21">
        <f>(3-1)*(3-1)</f>
        <v>4</v>
      </c>
      <c r="E28" s="23">
        <f>D25-D26-D27</f>
        <v>4</v>
      </c>
      <c r="F28" s="23">
        <f t="shared" si="7"/>
        <v>1</v>
      </c>
      <c r="G28" s="23">
        <f>F28/F29</f>
        <v>1.0554110337366422</v>
      </c>
      <c r="H28" s="23">
        <f>FINV(H23,D28,D29)</f>
        <v>3.0069172799243447</v>
      </c>
      <c r="I28" s="23">
        <f>FINV(I23,D28,D29)</f>
        <v>4.772577999723211</v>
      </c>
      <c r="J28" s="21" t="s">
        <v>116</v>
      </c>
      <c r="K28" s="43"/>
      <c r="M28" s="24" t="s">
        <v>142</v>
      </c>
      <c r="N28" s="24" t="s">
        <v>84</v>
      </c>
      <c r="O28" s="25" t="s">
        <v>123</v>
      </c>
    </row>
    <row r="29" spans="3:19" ht="16" thickBot="1" x14ac:dyDescent="0.4">
      <c r="C29" s="18" t="s">
        <v>100</v>
      </c>
      <c r="D29" s="21">
        <f>D30-D24-D25</f>
        <v>16</v>
      </c>
      <c r="E29" s="23">
        <f>E30-E24-E25</f>
        <v>15.159970370361407</v>
      </c>
      <c r="F29" s="23">
        <f t="shared" si="7"/>
        <v>0.94749814814758793</v>
      </c>
      <c r="G29" s="23"/>
      <c r="H29" s="23"/>
      <c r="I29" s="23"/>
      <c r="J29" s="21"/>
      <c r="K29" s="43"/>
      <c r="M29" s="28" t="s">
        <v>90</v>
      </c>
      <c r="N29" s="1">
        <f>M14</f>
        <v>38.134444444444448</v>
      </c>
      <c r="O29" s="34" t="s">
        <v>135</v>
      </c>
      <c r="P29" s="1">
        <f>N29+E$36</f>
        <v>47.094812145232922</v>
      </c>
      <c r="R29" s="1"/>
      <c r="S29" s="1"/>
    </row>
    <row r="30" spans="3:19" ht="16" thickBot="1" x14ac:dyDescent="0.4">
      <c r="C30" s="18" t="s">
        <v>2</v>
      </c>
      <c r="D30" s="21">
        <f>3*3*3-1</f>
        <v>26</v>
      </c>
      <c r="E30" s="23">
        <f>SUMSQ(D9:F17)-I19</f>
        <v>471.44220740739911</v>
      </c>
      <c r="F30" s="23"/>
      <c r="G30" s="23"/>
      <c r="H30" s="23"/>
      <c r="I30" s="23"/>
      <c r="J30" s="21"/>
      <c r="K30" s="43"/>
      <c r="M30" s="28" t="s">
        <v>91</v>
      </c>
      <c r="N30" s="1">
        <f>N14</f>
        <v>36.145555555555553</v>
      </c>
      <c r="O30" s="34" t="s">
        <v>134</v>
      </c>
      <c r="P30" s="1">
        <f>N30+E$36</f>
        <v>45.105923256344028</v>
      </c>
      <c r="R30" s="1"/>
      <c r="S30" s="1"/>
    </row>
    <row r="31" spans="3:19" ht="15.5" x14ac:dyDescent="0.35">
      <c r="C31" s="20"/>
      <c r="D31" s="43"/>
      <c r="E31" s="44"/>
      <c r="F31" s="44"/>
      <c r="M31" s="28" t="s">
        <v>92</v>
      </c>
      <c r="N31" s="1">
        <f>O14</f>
        <v>29.045555555555559</v>
      </c>
      <c r="O31" s="34" t="s">
        <v>134</v>
      </c>
      <c r="P31" s="1">
        <f>N31+E$36</f>
        <v>38.005923256344033</v>
      </c>
      <c r="R31" s="1"/>
      <c r="S31" s="1"/>
    </row>
    <row r="32" spans="3:19" ht="15.5" x14ac:dyDescent="0.35">
      <c r="C32" s="20"/>
      <c r="D32" s="43"/>
      <c r="E32" s="44"/>
      <c r="F32" s="44"/>
      <c r="M32" s="35" t="s">
        <v>129</v>
      </c>
      <c r="N32" s="35">
        <f>E36</f>
        <v>8.9603677007884741</v>
      </c>
      <c r="O32" s="35"/>
    </row>
    <row r="33" spans="3:11" x14ac:dyDescent="0.35">
      <c r="C33" s="20"/>
      <c r="D33" s="43"/>
      <c r="E33" s="44"/>
      <c r="F33" s="44"/>
    </row>
    <row r="34" spans="3:11" x14ac:dyDescent="0.35">
      <c r="C34" s="40"/>
      <c r="J34" s="1"/>
      <c r="K34" s="1"/>
    </row>
    <row r="35" spans="3:11" x14ac:dyDescent="0.35">
      <c r="C35" t="s">
        <v>124</v>
      </c>
      <c r="D35" t="s">
        <v>125</v>
      </c>
      <c r="E35" t="s">
        <v>126</v>
      </c>
      <c r="J35" s="1"/>
      <c r="K35" s="1"/>
    </row>
    <row r="36" spans="3:11" ht="15" thickBot="1" x14ac:dyDescent="0.4">
      <c r="C36" s="1">
        <f>SQRT(F17/9)</f>
        <v>1.781385228784985</v>
      </c>
      <c r="D36">
        <v>5.03</v>
      </c>
      <c r="E36" s="1">
        <f>C36*D36</f>
        <v>8.9603677007884741</v>
      </c>
      <c r="J36" s="1"/>
      <c r="K36" s="1"/>
    </row>
    <row r="37" spans="3:11" ht="15" thickBot="1" x14ac:dyDescent="0.4">
      <c r="C37" s="26" t="s">
        <v>127</v>
      </c>
      <c r="D37" s="15" t="s">
        <v>84</v>
      </c>
      <c r="E37" s="15" t="s">
        <v>128</v>
      </c>
      <c r="J37" s="1"/>
      <c r="K37" s="1"/>
    </row>
    <row r="38" spans="3:11" ht="15" thickBot="1" x14ac:dyDescent="0.4">
      <c r="C38" s="18" t="s">
        <v>7</v>
      </c>
      <c r="D38" s="27">
        <f t="shared" ref="D38:D46" si="8">H9</f>
        <v>39.586666666666666</v>
      </c>
      <c r="E38" s="30"/>
      <c r="F38" s="1"/>
      <c r="I38" s="1"/>
      <c r="J38" s="1"/>
      <c r="K38" s="1"/>
    </row>
    <row r="39" spans="3:11" ht="15" thickBot="1" x14ac:dyDescent="0.4">
      <c r="C39" s="18" t="s">
        <v>8</v>
      </c>
      <c r="D39" s="27">
        <f t="shared" si="8"/>
        <v>36.21</v>
      </c>
      <c r="E39" s="30"/>
      <c r="F39" s="1"/>
      <c r="I39" s="1"/>
      <c r="J39" s="1"/>
      <c r="K39" s="1"/>
    </row>
    <row r="40" spans="3:11" ht="15" thickBot="1" x14ac:dyDescent="0.4">
      <c r="C40" s="18" t="s">
        <v>9</v>
      </c>
      <c r="D40" s="27">
        <f t="shared" si="8"/>
        <v>28.686666666666667</v>
      </c>
      <c r="E40" s="30"/>
      <c r="F40" s="1"/>
      <c r="I40" s="1"/>
      <c r="J40" s="1"/>
      <c r="K40" s="1"/>
    </row>
    <row r="41" spans="3:11" ht="15" thickBot="1" x14ac:dyDescent="0.4">
      <c r="C41" s="18" t="s">
        <v>10</v>
      </c>
      <c r="D41" s="27">
        <f t="shared" si="8"/>
        <v>39.220000000000006</v>
      </c>
      <c r="E41" s="30"/>
      <c r="F41" s="1"/>
      <c r="I41" s="1"/>
      <c r="J41" s="1"/>
      <c r="K41" s="1"/>
    </row>
    <row r="42" spans="3:11" ht="15" thickBot="1" x14ac:dyDescent="0.4">
      <c r="C42" s="18" t="s">
        <v>11</v>
      </c>
      <c r="D42" s="27">
        <f t="shared" si="8"/>
        <v>34.596666666666671</v>
      </c>
      <c r="E42" s="30"/>
      <c r="F42" s="1"/>
      <c r="I42" s="1"/>
      <c r="J42" s="1"/>
      <c r="K42" s="1"/>
    </row>
    <row r="43" spans="3:11" ht="15" thickBot="1" x14ac:dyDescent="0.4">
      <c r="C43" s="18" t="s">
        <v>12</v>
      </c>
      <c r="D43" s="27">
        <f t="shared" si="8"/>
        <v>29.076666666666668</v>
      </c>
      <c r="E43" s="30"/>
      <c r="F43" s="1"/>
      <c r="I43" s="1"/>
      <c r="J43" s="1"/>
      <c r="K43" s="1"/>
    </row>
    <row r="44" spans="3:11" ht="15" thickBot="1" x14ac:dyDescent="0.4">
      <c r="C44" s="18" t="s">
        <v>13</v>
      </c>
      <c r="D44" s="27">
        <f t="shared" si="8"/>
        <v>35.596666666666664</v>
      </c>
      <c r="E44" s="30"/>
      <c r="F44" s="1"/>
      <c r="I44" s="1"/>
      <c r="J44" s="1"/>
      <c r="K44" s="1"/>
    </row>
    <row r="45" spans="3:11" ht="15" thickBot="1" x14ac:dyDescent="0.4">
      <c r="C45" s="18" t="s">
        <v>14</v>
      </c>
      <c r="D45" s="27">
        <f t="shared" si="8"/>
        <v>37.630000000000003</v>
      </c>
      <c r="E45" s="30"/>
      <c r="F45" s="1"/>
      <c r="I45" s="1"/>
      <c r="J45" s="1"/>
      <c r="K45" s="1"/>
    </row>
    <row r="46" spans="3:11" ht="15" thickBot="1" x14ac:dyDescent="0.4">
      <c r="C46" s="18" t="s">
        <v>15</v>
      </c>
      <c r="D46" s="27">
        <f t="shared" si="8"/>
        <v>29.373333333333335</v>
      </c>
      <c r="E46" s="30"/>
      <c r="F46" s="1"/>
      <c r="I46" s="1"/>
    </row>
    <row r="47" spans="3:11" x14ac:dyDescent="0.35">
      <c r="C47" s="22" t="s">
        <v>121</v>
      </c>
      <c r="D47" s="36" t="s">
        <v>122</v>
      </c>
      <c r="F47" s="1"/>
    </row>
  </sheetData>
  <sortState xmlns:xlrd2="http://schemas.microsoft.com/office/spreadsheetml/2017/richdata2" ref="R29:R31">
    <sortCondition ref="R29:R31"/>
  </sortState>
  <mergeCells count="14">
    <mergeCell ref="D7:F7"/>
    <mergeCell ref="H7:H8"/>
    <mergeCell ref="L7:P7"/>
    <mergeCell ref="L8:L9"/>
    <mergeCell ref="M8:O8"/>
    <mergeCell ref="P8:P9"/>
    <mergeCell ref="H22:I22"/>
    <mergeCell ref="J22:J23"/>
    <mergeCell ref="E21:I21"/>
    <mergeCell ref="C22:C23"/>
    <mergeCell ref="D22:D23"/>
    <mergeCell ref="E22:E23"/>
    <mergeCell ref="F22:F23"/>
    <mergeCell ref="G22:G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6:Q60"/>
  <sheetViews>
    <sheetView topLeftCell="B45" workbookViewId="0">
      <selection activeCell="P51" sqref="P51:P59"/>
    </sheetView>
  </sheetViews>
  <sheetFormatPr defaultRowHeight="14.5" x14ac:dyDescent="0.35"/>
  <cols>
    <col min="4" max="4" width="11.1796875" customWidth="1"/>
    <col min="5" max="6" width="10.81640625" customWidth="1"/>
    <col min="7" max="7" width="8.54296875" customWidth="1"/>
    <col min="8" max="8" width="8.6328125" customWidth="1"/>
    <col min="9" max="9" width="9" customWidth="1"/>
    <col min="11" max="11" width="7.36328125" customWidth="1"/>
    <col min="12" max="12" width="9.1796875" customWidth="1"/>
    <col min="13" max="13" width="9.08984375" customWidth="1"/>
    <col min="14" max="14" width="9.6328125" customWidth="1"/>
    <col min="15" max="15" width="9.08984375" customWidth="1"/>
    <col min="16" max="16" width="9.6328125" customWidth="1"/>
    <col min="17" max="18" width="11.26953125" bestFit="1" customWidth="1"/>
    <col min="19" max="19" width="11.7265625" customWidth="1"/>
    <col min="20" max="23" width="11.26953125" bestFit="1" customWidth="1"/>
    <col min="24" max="24" width="10.1796875" customWidth="1"/>
  </cols>
  <sheetData>
    <row r="6" spans="3:16" x14ac:dyDescent="0.35">
      <c r="C6" s="5"/>
      <c r="D6" s="5" t="s">
        <v>0</v>
      </c>
      <c r="E6" t="s">
        <v>79</v>
      </c>
      <c r="F6" t="s">
        <v>54</v>
      </c>
      <c r="G6" t="s">
        <v>80</v>
      </c>
      <c r="H6" t="s">
        <v>81</v>
      </c>
    </row>
    <row r="7" spans="3:16" ht="29" x14ac:dyDescent="0.35">
      <c r="D7" s="10" t="s">
        <v>27</v>
      </c>
      <c r="E7">
        <v>1.0686</v>
      </c>
      <c r="F7">
        <v>1.0322</v>
      </c>
      <c r="G7">
        <v>1.9934000000000001</v>
      </c>
      <c r="H7">
        <f>((1-(G7-E7)/F7)*100)</f>
        <v>10.404960279015684</v>
      </c>
      <c r="K7" s="10" t="s">
        <v>0</v>
      </c>
      <c r="L7" s="99" t="s">
        <v>1</v>
      </c>
      <c r="M7" s="102"/>
      <c r="N7" s="100"/>
      <c r="O7" s="11" t="s">
        <v>63</v>
      </c>
      <c r="P7" s="103" t="s">
        <v>62</v>
      </c>
    </row>
    <row r="8" spans="3:16" ht="17.149999999999999" customHeight="1" x14ac:dyDescent="0.35">
      <c r="D8" s="10" t="s">
        <v>28</v>
      </c>
      <c r="E8">
        <v>0.95550000000000002</v>
      </c>
      <c r="F8">
        <v>1.0548</v>
      </c>
      <c r="G8">
        <v>1.8751</v>
      </c>
      <c r="H8">
        <f>((1-(G8-E8)/F8)*100)</f>
        <v>12.817595752749334</v>
      </c>
      <c r="K8" s="12"/>
      <c r="L8" s="13" t="s">
        <v>3</v>
      </c>
      <c r="M8" s="13" t="s">
        <v>4</v>
      </c>
      <c r="N8" s="13" t="s">
        <v>5</v>
      </c>
      <c r="O8" s="14"/>
      <c r="P8" s="104"/>
    </row>
    <row r="9" spans="3:16" x14ac:dyDescent="0.35">
      <c r="D9" s="10" t="s">
        <v>29</v>
      </c>
      <c r="E9">
        <v>1.0256000000000001</v>
      </c>
      <c r="F9">
        <v>1.0542</v>
      </c>
      <c r="G9">
        <v>1.9232</v>
      </c>
      <c r="H9">
        <f>((1-(G9-E9)/F9)*100)</f>
        <v>14.854866249288568</v>
      </c>
      <c r="K9" s="10" t="s">
        <v>7</v>
      </c>
      <c r="L9" s="17">
        <f>H7</f>
        <v>10.404960279015684</v>
      </c>
      <c r="M9" s="17">
        <f>H8</f>
        <v>12.817595752749334</v>
      </c>
      <c r="N9" s="17">
        <f>H9</f>
        <v>14.854866249288568</v>
      </c>
      <c r="O9" s="17">
        <f t="shared" ref="O9:O18" si="0">SUM(L9:N9)</f>
        <v>38.077422281053586</v>
      </c>
      <c r="P9" s="17">
        <f t="shared" ref="P9:P17" si="1">AVERAGE(L9:N9)</f>
        <v>12.692474093684529</v>
      </c>
    </row>
    <row r="10" spans="3:16" x14ac:dyDescent="0.35">
      <c r="D10" s="10" t="s">
        <v>30</v>
      </c>
      <c r="E10">
        <v>1.0566</v>
      </c>
      <c r="F10">
        <v>1.0517000000000001</v>
      </c>
      <c r="G10">
        <v>2.0348999999999999</v>
      </c>
      <c r="H10">
        <f>((1-(G10-E10)/F10)*100)</f>
        <v>6.9791765712655778</v>
      </c>
      <c r="K10" s="10" t="s">
        <v>8</v>
      </c>
      <c r="L10" s="41">
        <f>H10</f>
        <v>6.9791765712655778</v>
      </c>
      <c r="M10" s="17">
        <f>H11</f>
        <v>78.847619047619048</v>
      </c>
      <c r="N10" s="17">
        <f>H12</f>
        <v>2.0239452679589598</v>
      </c>
      <c r="O10" s="17">
        <f t="shared" si="0"/>
        <v>87.850740886843596</v>
      </c>
      <c r="P10" s="17">
        <f t="shared" si="1"/>
        <v>29.283580295614531</v>
      </c>
    </row>
    <row r="11" spans="3:16" x14ac:dyDescent="0.35">
      <c r="D11" s="10" t="s">
        <v>31</v>
      </c>
      <c r="E11">
        <v>0.93689999999999996</v>
      </c>
      <c r="F11" s="39">
        <v>1.05</v>
      </c>
      <c r="G11">
        <v>1.159</v>
      </c>
      <c r="H11">
        <f t="shared" ref="H11:H33" si="2">((1-(G11-E11)/F11)*100)</f>
        <v>78.847619047619048</v>
      </c>
      <c r="K11" s="10" t="s">
        <v>9</v>
      </c>
      <c r="L11" s="17">
        <f>H13</f>
        <v>5.7365234938022596</v>
      </c>
      <c r="M11" s="17">
        <f>H14</f>
        <v>5.7281916885061683</v>
      </c>
      <c r="N11" s="17">
        <f>H15</f>
        <v>5.986016665070415</v>
      </c>
      <c r="O11" s="17">
        <f t="shared" si="0"/>
        <v>17.450731847378844</v>
      </c>
      <c r="P11" s="17">
        <f t="shared" si="1"/>
        <v>5.8169106157929482</v>
      </c>
    </row>
    <row r="12" spans="3:16" x14ac:dyDescent="0.35">
      <c r="D12" s="10" t="s">
        <v>32</v>
      </c>
      <c r="E12">
        <v>0.95320000000000005</v>
      </c>
      <c r="F12">
        <v>1.0524</v>
      </c>
      <c r="G12">
        <v>1.9843</v>
      </c>
      <c r="H12">
        <f t="shared" si="2"/>
        <v>2.0239452679589598</v>
      </c>
      <c r="K12" s="10" t="s">
        <v>10</v>
      </c>
      <c r="L12" s="17">
        <f>H16</f>
        <v>4.9105006221881737</v>
      </c>
      <c r="M12" s="17">
        <f>H17</f>
        <v>3.5437959690514775</v>
      </c>
      <c r="N12" s="17">
        <f>H18</f>
        <v>6.5843230403800357</v>
      </c>
      <c r="O12" s="17">
        <f t="shared" si="0"/>
        <v>15.038619631619685</v>
      </c>
      <c r="P12" s="17">
        <f t="shared" si="1"/>
        <v>5.0128732105398948</v>
      </c>
    </row>
    <row r="13" spans="3:16" x14ac:dyDescent="0.35">
      <c r="D13" s="10" t="s">
        <v>33</v>
      </c>
      <c r="E13">
        <v>1.0295000000000001</v>
      </c>
      <c r="F13">
        <v>1.0407</v>
      </c>
      <c r="G13">
        <v>2.0105</v>
      </c>
      <c r="H13">
        <f t="shared" si="2"/>
        <v>5.7365234938022596</v>
      </c>
      <c r="K13" s="10" t="s">
        <v>11</v>
      </c>
      <c r="L13" s="17">
        <f>H19</f>
        <v>7.8583601590608065</v>
      </c>
      <c r="M13" s="17">
        <f>H20</f>
        <v>83.046636085626929</v>
      </c>
      <c r="N13" s="17">
        <f>H21</f>
        <v>9.3705361394152753</v>
      </c>
      <c r="O13" s="17">
        <f t="shared" si="0"/>
        <v>100.27553238410302</v>
      </c>
      <c r="P13" s="17">
        <f t="shared" si="1"/>
        <v>33.425177461367674</v>
      </c>
    </row>
    <row r="14" spans="3:16" x14ac:dyDescent="0.35">
      <c r="D14" s="10" t="s">
        <v>34</v>
      </c>
      <c r="E14">
        <v>0.98519999999999996</v>
      </c>
      <c r="F14">
        <v>1.0684</v>
      </c>
      <c r="G14">
        <v>1.9923999999999999</v>
      </c>
      <c r="H14">
        <f t="shared" si="2"/>
        <v>5.7281916885061683</v>
      </c>
      <c r="K14" s="10" t="s">
        <v>12</v>
      </c>
      <c r="L14" s="17">
        <f>H22</f>
        <v>9.783146846222424</v>
      </c>
      <c r="M14" s="17">
        <f>H23</f>
        <v>6.9922732042354436</v>
      </c>
      <c r="N14" s="17">
        <f>H24</f>
        <v>9.0184921763868946</v>
      </c>
      <c r="O14" s="17">
        <f t="shared" si="0"/>
        <v>25.79391222684476</v>
      </c>
      <c r="P14" s="17">
        <f t="shared" si="1"/>
        <v>8.5979707422815874</v>
      </c>
    </row>
    <row r="15" spans="3:16" x14ac:dyDescent="0.35">
      <c r="D15" s="10" t="s">
        <v>35</v>
      </c>
      <c r="E15">
        <v>1.1021000000000001</v>
      </c>
      <c r="F15">
        <v>1.0441</v>
      </c>
      <c r="G15">
        <v>2.0836999999999999</v>
      </c>
      <c r="H15">
        <f t="shared" si="2"/>
        <v>5.986016665070415</v>
      </c>
      <c r="K15" s="10" t="s">
        <v>13</v>
      </c>
      <c r="L15" s="17">
        <f>H25</f>
        <v>13.523377391990532</v>
      </c>
      <c r="M15" s="17">
        <f>H26</f>
        <v>11.436726926736441</v>
      </c>
      <c r="N15" s="17">
        <f>H27</f>
        <v>10.971428571428577</v>
      </c>
      <c r="O15" s="17">
        <f t="shared" si="0"/>
        <v>35.931532890155552</v>
      </c>
      <c r="P15" s="17">
        <f t="shared" si="1"/>
        <v>11.97717763005185</v>
      </c>
    </row>
    <row r="16" spans="3:16" x14ac:dyDescent="0.35">
      <c r="D16" s="42" t="s">
        <v>36</v>
      </c>
      <c r="E16">
        <v>1.2093</v>
      </c>
      <c r="F16">
        <v>1.0447</v>
      </c>
      <c r="G16">
        <v>2.2027000000000001</v>
      </c>
      <c r="H16">
        <f t="shared" si="2"/>
        <v>4.9105006221881737</v>
      </c>
      <c r="K16" s="10" t="s">
        <v>14</v>
      </c>
      <c r="L16" s="17">
        <f>H28</f>
        <v>9.4800344728526387</v>
      </c>
      <c r="M16" s="17">
        <f>H29</f>
        <v>9.4986072423398191</v>
      </c>
      <c r="N16" s="17">
        <f>H30</f>
        <v>3.8762650372350604</v>
      </c>
      <c r="O16" s="17">
        <f t="shared" si="0"/>
        <v>22.854906752427521</v>
      </c>
      <c r="P16" s="17">
        <f t="shared" si="1"/>
        <v>7.6183022508091733</v>
      </c>
    </row>
    <row r="17" spans="4:17" x14ac:dyDescent="0.35">
      <c r="D17" s="42" t="s">
        <v>37</v>
      </c>
      <c r="E17">
        <v>1.1487000000000001</v>
      </c>
      <c r="F17">
        <v>1.0468999999999999</v>
      </c>
      <c r="G17">
        <v>2.1585000000000001</v>
      </c>
      <c r="H17">
        <f t="shared" si="2"/>
        <v>3.5437959690514775</v>
      </c>
      <c r="K17" s="10" t="s">
        <v>15</v>
      </c>
      <c r="L17" s="17">
        <f>H31</f>
        <v>7.8317901234567833</v>
      </c>
      <c r="M17" s="17">
        <f>H32</f>
        <v>8.5819807561473223</v>
      </c>
      <c r="N17" s="17">
        <f>H33</f>
        <v>6.3349697885196292</v>
      </c>
      <c r="O17" s="17">
        <f t="shared" si="0"/>
        <v>22.748740668123734</v>
      </c>
      <c r="P17" s="17">
        <f t="shared" si="1"/>
        <v>7.5829135560412446</v>
      </c>
    </row>
    <row r="18" spans="4:17" ht="29" x14ac:dyDescent="0.35">
      <c r="D18" s="42" t="s">
        <v>38</v>
      </c>
      <c r="E18">
        <v>1.1779999999999999</v>
      </c>
      <c r="F18">
        <v>1.0525</v>
      </c>
      <c r="G18">
        <v>2.1612</v>
      </c>
      <c r="H18">
        <f t="shared" si="2"/>
        <v>6.5843230403800357</v>
      </c>
      <c r="K18" s="13" t="s">
        <v>6</v>
      </c>
      <c r="L18" s="17">
        <f>SUM(L9:L17)</f>
        <v>76.507869959854872</v>
      </c>
      <c r="M18" s="17">
        <f>SUM(M9:M17)</f>
        <v>220.49342667301198</v>
      </c>
      <c r="N18" s="17">
        <f>SUM(N9:N17)</f>
        <v>69.020842935683419</v>
      </c>
      <c r="O18" s="17">
        <f t="shared" si="0"/>
        <v>366.0221395685503</v>
      </c>
      <c r="P18" s="16"/>
      <c r="Q18" t="s">
        <v>82</v>
      </c>
    </row>
    <row r="19" spans="4:17" x14ac:dyDescent="0.35">
      <c r="D19" s="42" t="s">
        <v>39</v>
      </c>
      <c r="E19">
        <v>1.1305000000000001</v>
      </c>
      <c r="F19">
        <v>1.0562</v>
      </c>
      <c r="G19">
        <v>2.1036999999999999</v>
      </c>
      <c r="H19">
        <f t="shared" si="2"/>
        <v>7.8583601590608065</v>
      </c>
      <c r="Q19">
        <f>(O18^2)/(9*3)</f>
        <v>4961.9335797903459</v>
      </c>
    </row>
    <row r="20" spans="4:17" ht="15" thickBot="1" x14ac:dyDescent="0.4">
      <c r="D20" s="42" t="s">
        <v>40</v>
      </c>
      <c r="E20">
        <v>1.998</v>
      </c>
      <c r="F20">
        <v>1.0464</v>
      </c>
      <c r="G20">
        <v>2.1753999999999998</v>
      </c>
      <c r="H20">
        <f t="shared" si="2"/>
        <v>83.046636085626929</v>
      </c>
    </row>
    <row r="21" spans="4:17" ht="15" thickBot="1" x14ac:dyDescent="0.4">
      <c r="D21" s="42" t="s">
        <v>41</v>
      </c>
      <c r="E21">
        <v>1.0552999999999999</v>
      </c>
      <c r="F21">
        <v>1.0501</v>
      </c>
      <c r="G21">
        <v>2.0070000000000001</v>
      </c>
      <c r="H21">
        <f t="shared" si="2"/>
        <v>9.3705361394152753</v>
      </c>
      <c r="K21" s="105" t="s">
        <v>83</v>
      </c>
      <c r="L21" s="84"/>
      <c r="M21" s="84"/>
      <c r="N21" s="84"/>
      <c r="O21" s="85"/>
    </row>
    <row r="22" spans="4:17" ht="15" thickBot="1" x14ac:dyDescent="0.4">
      <c r="D22" s="42" t="s">
        <v>42</v>
      </c>
      <c r="E22">
        <v>1.2071000000000001</v>
      </c>
      <c r="F22">
        <v>1.0099</v>
      </c>
      <c r="G22">
        <v>2.1181999999999999</v>
      </c>
      <c r="H22">
        <f t="shared" si="2"/>
        <v>9.783146846222424</v>
      </c>
      <c r="K22" s="86" t="s">
        <v>85</v>
      </c>
      <c r="L22" s="83" t="s">
        <v>86</v>
      </c>
      <c r="M22" s="84"/>
      <c r="N22" s="85"/>
      <c r="O22" s="86" t="s">
        <v>63</v>
      </c>
    </row>
    <row r="23" spans="4:17" ht="15" thickBot="1" x14ac:dyDescent="0.4">
      <c r="D23" s="42" t="s">
        <v>43</v>
      </c>
      <c r="E23">
        <v>1.0355000000000001</v>
      </c>
      <c r="F23">
        <v>1.0483</v>
      </c>
      <c r="G23">
        <v>2.0105</v>
      </c>
      <c r="H23">
        <f t="shared" si="2"/>
        <v>6.9922732042354436</v>
      </c>
      <c r="K23" s="87"/>
      <c r="L23" s="19" t="s">
        <v>90</v>
      </c>
      <c r="M23" s="19" t="s">
        <v>91</v>
      </c>
      <c r="N23" s="19" t="s">
        <v>92</v>
      </c>
      <c r="O23" s="87"/>
      <c r="P23" s="20" t="s">
        <v>84</v>
      </c>
    </row>
    <row r="24" spans="4:17" ht="15" thickBot="1" x14ac:dyDescent="0.4">
      <c r="D24" s="42" t="s">
        <v>44</v>
      </c>
      <c r="E24">
        <v>1.1636</v>
      </c>
      <c r="F24">
        <v>1.0545</v>
      </c>
      <c r="G24">
        <v>2.1230000000000002</v>
      </c>
      <c r="H24">
        <f t="shared" si="2"/>
        <v>9.0184921763868946</v>
      </c>
      <c r="K24" s="18" t="s">
        <v>87</v>
      </c>
      <c r="L24" s="17">
        <f>O9</f>
        <v>38.077422281053586</v>
      </c>
      <c r="M24" s="23">
        <f>O10</f>
        <v>87.850740886843596</v>
      </c>
      <c r="N24" s="23">
        <f>O11</f>
        <v>17.450731847378844</v>
      </c>
      <c r="O24" s="23">
        <f>SUM(L24:N24)</f>
        <v>143.37889501527602</v>
      </c>
      <c r="P24" s="1">
        <f>O24/9</f>
        <v>15.930988335030669</v>
      </c>
    </row>
    <row r="25" spans="4:17" ht="15" thickBot="1" x14ac:dyDescent="0.4">
      <c r="D25" s="42" t="s">
        <v>45</v>
      </c>
      <c r="E25">
        <v>1.1558999999999999</v>
      </c>
      <c r="F25">
        <v>1.0138</v>
      </c>
      <c r="G25">
        <v>2.0326</v>
      </c>
      <c r="H25">
        <f t="shared" si="2"/>
        <v>13.523377391990532</v>
      </c>
      <c r="K25" s="18" t="s">
        <v>88</v>
      </c>
      <c r="L25" s="23">
        <f>O12</f>
        <v>15.038619631619685</v>
      </c>
      <c r="M25" s="23">
        <f>O13</f>
        <v>100.27553238410302</v>
      </c>
      <c r="N25" s="23">
        <f>O14</f>
        <v>25.79391222684476</v>
      </c>
      <c r="O25" s="23">
        <f>SUM(L25:N25)</f>
        <v>141.10806424256745</v>
      </c>
      <c r="P25" s="1">
        <f>O25/9</f>
        <v>15.678673804729717</v>
      </c>
    </row>
    <row r="26" spans="4:17" ht="15" thickBot="1" x14ac:dyDescent="0.4">
      <c r="D26" s="42" t="s">
        <v>46</v>
      </c>
      <c r="E26">
        <v>0.93879999999999997</v>
      </c>
      <c r="F26">
        <v>1.0509999999999999</v>
      </c>
      <c r="G26">
        <v>1.8695999999999999</v>
      </c>
      <c r="H26">
        <f t="shared" si="2"/>
        <v>11.436726926736441</v>
      </c>
      <c r="K26" s="18" t="s">
        <v>89</v>
      </c>
      <c r="L26" s="23">
        <f>O15</f>
        <v>35.931532890155552</v>
      </c>
      <c r="M26" s="23">
        <f>O16</f>
        <v>22.854906752427521</v>
      </c>
      <c r="N26" s="23">
        <f>O17</f>
        <v>22.748740668123734</v>
      </c>
      <c r="O26" s="23">
        <f>SUM(L26:N26)</f>
        <v>81.535180310706806</v>
      </c>
      <c r="P26" s="1">
        <f>O26/9</f>
        <v>9.0594644789674224</v>
      </c>
    </row>
    <row r="27" spans="4:17" ht="15" thickBot="1" x14ac:dyDescent="0.4">
      <c r="D27" s="42" t="s">
        <v>47</v>
      </c>
      <c r="E27">
        <v>0.89029999999999998</v>
      </c>
      <c r="F27">
        <v>1.05</v>
      </c>
      <c r="G27">
        <v>1.8250999999999999</v>
      </c>
      <c r="H27">
        <f t="shared" si="2"/>
        <v>10.971428571428577</v>
      </c>
      <c r="K27" s="18" t="s">
        <v>2</v>
      </c>
      <c r="L27" s="23">
        <f>SUM(L24:L26)</f>
        <v>89.047574802828819</v>
      </c>
      <c r="M27" s="23">
        <f>SUM(M24:M26)</f>
        <v>210.98118002337415</v>
      </c>
      <c r="N27" s="23">
        <f>SUM(N24:N26)</f>
        <v>65.993384742347331</v>
      </c>
      <c r="O27" s="23">
        <f>SUM(O24:O26)</f>
        <v>366.0221395685503</v>
      </c>
    </row>
    <row r="28" spans="4:17" x14ac:dyDescent="0.35">
      <c r="D28" s="42" t="s">
        <v>48</v>
      </c>
      <c r="E28">
        <v>0.97460000000000002</v>
      </c>
      <c r="F28">
        <v>1.0443</v>
      </c>
      <c r="G28">
        <v>1.9198999999999999</v>
      </c>
      <c r="H28">
        <f t="shared" si="2"/>
        <v>9.4800344728526387</v>
      </c>
      <c r="K28" s="22" t="s">
        <v>84</v>
      </c>
      <c r="L28" s="1">
        <f>L27/9</f>
        <v>9.8941749780920905</v>
      </c>
      <c r="M28" s="1">
        <f>M27/9</f>
        <v>23.442353335930463</v>
      </c>
      <c r="N28" s="1">
        <f>N27/9</f>
        <v>7.3325983047052592</v>
      </c>
    </row>
    <row r="29" spans="4:17" x14ac:dyDescent="0.35">
      <c r="D29" s="42" t="s">
        <v>49</v>
      </c>
      <c r="E29">
        <v>1.1176999999999999</v>
      </c>
      <c r="F29">
        <v>1.077</v>
      </c>
      <c r="G29">
        <v>2.0924</v>
      </c>
      <c r="H29">
        <f t="shared" si="2"/>
        <v>9.4986072423398191</v>
      </c>
    </row>
    <row r="30" spans="4:17" x14ac:dyDescent="0.35">
      <c r="D30" s="42" t="s">
        <v>50</v>
      </c>
      <c r="E30">
        <v>0.98280000000000001</v>
      </c>
      <c r="F30">
        <v>1.0474000000000001</v>
      </c>
      <c r="G30">
        <v>1.9896</v>
      </c>
      <c r="H30">
        <f t="shared" si="2"/>
        <v>3.8762650372350604</v>
      </c>
    </row>
    <row r="31" spans="4:17" x14ac:dyDescent="0.35">
      <c r="D31" s="42" t="s">
        <v>51</v>
      </c>
      <c r="E31">
        <v>1.1833</v>
      </c>
      <c r="F31">
        <v>1.0367999999999999</v>
      </c>
      <c r="G31">
        <v>2.1389</v>
      </c>
      <c r="H31">
        <f t="shared" si="2"/>
        <v>7.8317901234567833</v>
      </c>
    </row>
    <row r="32" spans="4:17" x14ac:dyDescent="0.35">
      <c r="D32" s="42" t="s">
        <v>52</v>
      </c>
      <c r="E32">
        <v>1.1437999999999999</v>
      </c>
      <c r="F32">
        <v>1.0288999999999999</v>
      </c>
      <c r="G32">
        <v>2.0844</v>
      </c>
      <c r="H32">
        <f t="shared" si="2"/>
        <v>8.5819807561473223</v>
      </c>
    </row>
    <row r="33" spans="4:15" x14ac:dyDescent="0.35">
      <c r="D33" s="42" t="s">
        <v>53</v>
      </c>
      <c r="E33">
        <v>1.1657</v>
      </c>
      <c r="F33">
        <v>1.0591999999999999</v>
      </c>
      <c r="G33">
        <v>2.1577999999999999</v>
      </c>
      <c r="H33">
        <f t="shared" si="2"/>
        <v>6.3349697885196292</v>
      </c>
    </row>
    <row r="36" spans="4:15" ht="15" thickBot="1" x14ac:dyDescent="0.4">
      <c r="F36" s="88" t="s">
        <v>108</v>
      </c>
      <c r="G36" s="88"/>
      <c r="H36" s="88"/>
      <c r="I36" s="88"/>
      <c r="J36" s="88"/>
    </row>
    <row r="37" spans="4:15" ht="15" thickBot="1" x14ac:dyDescent="0.4">
      <c r="D37" s="101" t="s">
        <v>93</v>
      </c>
      <c r="E37" s="101" t="s">
        <v>94</v>
      </c>
      <c r="F37" s="86" t="s">
        <v>95</v>
      </c>
      <c r="G37" s="86" t="s">
        <v>96</v>
      </c>
      <c r="H37" s="86" t="s">
        <v>97</v>
      </c>
      <c r="I37" s="83" t="s">
        <v>98</v>
      </c>
      <c r="J37" s="85"/>
      <c r="K37" s="86" t="s">
        <v>99</v>
      </c>
    </row>
    <row r="38" spans="4:15" ht="15" thickBot="1" x14ac:dyDescent="0.4">
      <c r="D38" s="87"/>
      <c r="E38" s="87"/>
      <c r="F38" s="87"/>
      <c r="G38" s="87"/>
      <c r="H38" s="87"/>
      <c r="I38" s="19">
        <v>0.05</v>
      </c>
      <c r="J38" s="19">
        <v>0.01</v>
      </c>
      <c r="K38" s="87"/>
    </row>
    <row r="39" spans="4:15" ht="15" thickBot="1" x14ac:dyDescent="0.4">
      <c r="D39" s="18" t="s">
        <v>1</v>
      </c>
      <c r="E39" s="21">
        <f>3-1</f>
        <v>2</v>
      </c>
      <c r="F39" s="23">
        <f>SUMSQ(L18:N18)/9-Q19</f>
        <v>1619.6977681377939</v>
      </c>
      <c r="G39" s="23">
        <f>F39/E39</f>
        <v>809.84888406889695</v>
      </c>
      <c r="H39" s="23">
        <f>G39/G44</f>
        <v>2.2271047609489916</v>
      </c>
      <c r="I39" s="23">
        <f>FINV(I38,E39,E44)</f>
        <v>3.6337234675916301</v>
      </c>
      <c r="J39" s="23">
        <f>FINV(J38,E39,E44)</f>
        <v>6.2262352803113821</v>
      </c>
      <c r="K39" s="21" t="s">
        <v>116</v>
      </c>
    </row>
    <row r="40" spans="4:15" ht="15" thickBot="1" x14ac:dyDescent="0.4">
      <c r="D40" s="18" t="s">
        <v>0</v>
      </c>
      <c r="E40" s="21">
        <f>3*3-1</f>
        <v>8</v>
      </c>
      <c r="F40" s="23">
        <f>SUMSQ(O9:O17)/3-Q19</f>
        <v>2621.3218227883763</v>
      </c>
      <c r="G40" s="23">
        <f t="shared" ref="G40:G44" si="3">F40/E40</f>
        <v>327.66522784854703</v>
      </c>
      <c r="H40" s="23">
        <f>G40/G44</f>
        <v>0.90108760201348004</v>
      </c>
      <c r="I40" s="23">
        <f>FINV(I38,E40,E44)</f>
        <v>2.5910961798744014</v>
      </c>
      <c r="J40" s="23">
        <f>FINV(J38,E40,E44)</f>
        <v>3.8895721399261927</v>
      </c>
      <c r="K40" s="21" t="s">
        <v>116</v>
      </c>
    </row>
    <row r="41" spans="4:15" ht="15" thickBot="1" x14ac:dyDescent="0.4">
      <c r="D41" s="18" t="s">
        <v>105</v>
      </c>
      <c r="E41" s="21">
        <f>3-1</f>
        <v>2</v>
      </c>
      <c r="F41" s="23">
        <f>SUMSQ(O24:O26)/9-Q19</f>
        <v>273.28630447471642</v>
      </c>
      <c r="G41" s="23">
        <f t="shared" si="3"/>
        <v>136.64315223735821</v>
      </c>
      <c r="H41" s="23">
        <f>G41/G44</f>
        <v>0.37577209882653706</v>
      </c>
      <c r="I41" s="23">
        <f>FINV(I38,E41,E44)</f>
        <v>3.6337234675916301</v>
      </c>
      <c r="J41" s="23">
        <f>FINV(J38,E41,E44)</f>
        <v>6.2262352803113821</v>
      </c>
      <c r="K41" s="21" t="s">
        <v>116</v>
      </c>
    </row>
    <row r="42" spans="4:15" ht="15" thickBot="1" x14ac:dyDescent="0.4">
      <c r="D42" s="18" t="s">
        <v>106</v>
      </c>
      <c r="E42" s="21">
        <f>3-1</f>
        <v>2</v>
      </c>
      <c r="F42" s="23">
        <f>SUMSQ(L27:N27)/9-Q19</f>
        <v>1348.9170571065752</v>
      </c>
      <c r="G42" s="23">
        <f t="shared" si="3"/>
        <v>674.45852855328758</v>
      </c>
      <c r="H42" s="23">
        <f>G42/G44</f>
        <v>1.85477788455641</v>
      </c>
      <c r="I42" s="23">
        <f>FINV(I38,E42,E44)</f>
        <v>3.6337234675916301</v>
      </c>
      <c r="J42" s="23">
        <f>FINV(J38,E42,E44)</f>
        <v>6.2262352803113821</v>
      </c>
      <c r="K42" s="21" t="s">
        <v>116</v>
      </c>
    </row>
    <row r="43" spans="4:15" ht="15" thickBot="1" x14ac:dyDescent="0.4">
      <c r="D43" s="18" t="s">
        <v>107</v>
      </c>
      <c r="E43" s="21">
        <f>(3-1)*(3-1)</f>
        <v>4</v>
      </c>
      <c r="F43" s="23">
        <f>F40-F41-F42</f>
        <v>999.11846120708469</v>
      </c>
      <c r="G43" s="23">
        <f t="shared" si="3"/>
        <v>249.77961530177117</v>
      </c>
      <c r="H43" s="23">
        <f>G43/G44</f>
        <v>0.68690021233548648</v>
      </c>
      <c r="I43" s="23">
        <f>FINV(I38,E43,E44)</f>
        <v>3.0069172799243447</v>
      </c>
      <c r="J43" s="23">
        <f>FINV(J38,E43,E44)</f>
        <v>4.772577999723211</v>
      </c>
      <c r="K43" s="21" t="s">
        <v>116</v>
      </c>
    </row>
    <row r="44" spans="4:15" ht="15" thickBot="1" x14ac:dyDescent="0.4">
      <c r="D44" s="18" t="s">
        <v>100</v>
      </c>
      <c r="E44" s="21">
        <f>E45-E39-E40</f>
        <v>16</v>
      </c>
      <c r="F44" s="23">
        <f>F45-F39-F40</f>
        <v>5818.1287078659907</v>
      </c>
      <c r="G44" s="23">
        <f t="shared" si="3"/>
        <v>363.63304424162442</v>
      </c>
      <c r="H44" s="23"/>
      <c r="I44" s="23"/>
      <c r="J44" s="23"/>
      <c r="K44" s="21"/>
    </row>
    <row r="45" spans="4:15" ht="15" thickBot="1" x14ac:dyDescent="0.4">
      <c r="D45" s="18" t="s">
        <v>2</v>
      </c>
      <c r="E45" s="21">
        <f>3*3*3-1</f>
        <v>26</v>
      </c>
      <c r="F45" s="23">
        <f>SUMSQ(L9:N17)-Q19</f>
        <v>10059.148298792161</v>
      </c>
      <c r="G45" s="23"/>
      <c r="H45" s="23"/>
      <c r="I45" s="23"/>
      <c r="J45" s="23"/>
      <c r="K45" s="21"/>
    </row>
    <row r="48" spans="4:15" x14ac:dyDescent="0.35">
      <c r="M48" t="s">
        <v>124</v>
      </c>
      <c r="N48" t="s">
        <v>125</v>
      </c>
      <c r="O48" t="s">
        <v>126</v>
      </c>
    </row>
    <row r="49" spans="4:16" ht="15" thickBot="1" x14ac:dyDescent="0.4">
      <c r="D49" t="s">
        <v>140</v>
      </c>
      <c r="M49" s="1">
        <f>SQRT(G44/9)</f>
        <v>6.3563882498162991</v>
      </c>
      <c r="N49">
        <v>5.03</v>
      </c>
      <c r="O49" s="1">
        <f>M49*N49</f>
        <v>31.972632896575988</v>
      </c>
    </row>
    <row r="50" spans="4:16" ht="29.5" thickBot="1" x14ac:dyDescent="0.4">
      <c r="M50" s="26" t="s">
        <v>127</v>
      </c>
      <c r="N50" s="15" t="s">
        <v>84</v>
      </c>
      <c r="O50" s="15" t="s">
        <v>128</v>
      </c>
    </row>
    <row r="51" spans="4:16" ht="16" thickBot="1" x14ac:dyDescent="0.4">
      <c r="D51" s="24" t="s">
        <v>141</v>
      </c>
      <c r="E51" s="24" t="s">
        <v>84</v>
      </c>
      <c r="F51" s="25" t="s">
        <v>120</v>
      </c>
      <c r="H51" s="24" t="s">
        <v>142</v>
      </c>
      <c r="I51" s="24" t="s">
        <v>84</v>
      </c>
      <c r="J51" s="25" t="s">
        <v>123</v>
      </c>
      <c r="M51" s="18" t="s">
        <v>7</v>
      </c>
      <c r="N51" s="27">
        <v>12.692474093684529</v>
      </c>
      <c r="O51" s="30"/>
      <c r="P51" s="1"/>
    </row>
    <row r="52" spans="4:16" ht="16" thickBot="1" x14ac:dyDescent="0.4">
      <c r="D52" s="28" t="s">
        <v>87</v>
      </c>
      <c r="E52" s="1">
        <f>P24</f>
        <v>15.930988335030669</v>
      </c>
      <c r="F52" s="29"/>
      <c r="H52" s="28" t="s">
        <v>90</v>
      </c>
      <c r="I52" s="1">
        <f>L28</f>
        <v>9.8941749780920905</v>
      </c>
      <c r="J52" s="34"/>
      <c r="M52" s="18" t="s">
        <v>8</v>
      </c>
      <c r="N52" s="27">
        <v>29.283580295614531</v>
      </c>
      <c r="O52" s="30"/>
      <c r="P52" s="1"/>
    </row>
    <row r="53" spans="4:16" ht="16" thickBot="1" x14ac:dyDescent="0.4">
      <c r="D53" s="28" t="s">
        <v>88</v>
      </c>
      <c r="E53" s="1">
        <f>P25</f>
        <v>15.678673804729717</v>
      </c>
      <c r="F53" s="29"/>
      <c r="H53" s="28" t="s">
        <v>91</v>
      </c>
      <c r="I53" s="1">
        <f>M28</f>
        <v>23.442353335930463</v>
      </c>
      <c r="J53" s="34"/>
      <c r="M53" s="18" t="s">
        <v>9</v>
      </c>
      <c r="N53" s="27">
        <v>5.8169106157929482</v>
      </c>
      <c r="O53" s="30"/>
      <c r="P53" s="1"/>
    </row>
    <row r="54" spans="4:16" ht="16" thickBot="1" x14ac:dyDescent="0.4">
      <c r="D54" s="28" t="s">
        <v>89</v>
      </c>
      <c r="E54" s="1">
        <f>P26</f>
        <v>9.0594644789674224</v>
      </c>
      <c r="F54" s="29"/>
      <c r="H54" s="28" t="s">
        <v>92</v>
      </c>
      <c r="I54" s="1">
        <f>N28</f>
        <v>7.3325983047052592</v>
      </c>
      <c r="J54" s="34"/>
      <c r="M54" s="18" t="s">
        <v>10</v>
      </c>
      <c r="N54" s="27">
        <v>5.0128732105398948</v>
      </c>
      <c r="O54" s="30"/>
      <c r="P54" s="1"/>
    </row>
    <row r="55" spans="4:16" ht="16" thickBot="1" x14ac:dyDescent="0.4">
      <c r="D55" s="31" t="s">
        <v>121</v>
      </c>
      <c r="E55" s="32" t="s">
        <v>122</v>
      </c>
      <c r="F55" s="33"/>
      <c r="H55" s="31" t="s">
        <v>121</v>
      </c>
      <c r="I55" s="24" t="s">
        <v>122</v>
      </c>
      <c r="J55" s="35"/>
      <c r="M55" s="18" t="s">
        <v>11</v>
      </c>
      <c r="N55" s="27">
        <v>33.425177461367674</v>
      </c>
      <c r="O55" s="30"/>
      <c r="P55" s="1"/>
    </row>
    <row r="56" spans="4:16" ht="15" thickBot="1" x14ac:dyDescent="0.4">
      <c r="M56" s="18" t="s">
        <v>12</v>
      </c>
      <c r="N56" s="27">
        <v>8.5979707422815874</v>
      </c>
      <c r="O56" s="30"/>
      <c r="P56" s="1"/>
    </row>
    <row r="57" spans="4:16" ht="15" thickBot="1" x14ac:dyDescent="0.4">
      <c r="M57" s="18" t="s">
        <v>13</v>
      </c>
      <c r="N57" s="27">
        <v>11.97717763005185</v>
      </c>
      <c r="O57" s="30"/>
      <c r="P57" s="1"/>
    </row>
    <row r="58" spans="4:16" ht="15" thickBot="1" x14ac:dyDescent="0.4">
      <c r="M58" s="18" t="s">
        <v>14</v>
      </c>
      <c r="N58" s="27">
        <v>7.6183022508091733</v>
      </c>
      <c r="O58" s="30"/>
      <c r="P58" s="1"/>
    </row>
    <row r="59" spans="4:16" ht="15" thickBot="1" x14ac:dyDescent="0.4">
      <c r="M59" s="18" t="s">
        <v>15</v>
      </c>
      <c r="N59" s="27">
        <v>7.5829135560412446</v>
      </c>
      <c r="O59" s="30"/>
      <c r="P59" s="1"/>
    </row>
    <row r="60" spans="4:16" x14ac:dyDescent="0.35">
      <c r="M60" s="22" t="s">
        <v>125</v>
      </c>
      <c r="N60" t="s">
        <v>144</v>
      </c>
      <c r="P60" s="1"/>
    </row>
  </sheetData>
  <mergeCells count="14">
    <mergeCell ref="K37:K38"/>
    <mergeCell ref="F36:J36"/>
    <mergeCell ref="D37:D38"/>
    <mergeCell ref="E37:E38"/>
    <mergeCell ref="F37:F38"/>
    <mergeCell ref="G37:G38"/>
    <mergeCell ref="H37:H38"/>
    <mergeCell ref="I37:J37"/>
    <mergeCell ref="P7:P8"/>
    <mergeCell ref="L7:N7"/>
    <mergeCell ref="K21:O21"/>
    <mergeCell ref="K22:K23"/>
    <mergeCell ref="L22:N22"/>
    <mergeCell ref="O22:O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AC46"/>
  <sheetViews>
    <sheetView topLeftCell="C31" zoomScaleNormal="100" workbookViewId="0">
      <selection activeCell="O37" sqref="O37:T45"/>
    </sheetView>
  </sheetViews>
  <sheetFormatPr defaultRowHeight="14.5" x14ac:dyDescent="0.35"/>
  <cols>
    <col min="3" max="3" width="10.81640625" customWidth="1"/>
    <col min="5" max="5" width="9.81640625" bestFit="1" customWidth="1"/>
    <col min="7" max="7" width="11.26953125" bestFit="1" customWidth="1"/>
    <col min="12" max="12" width="12.81640625" customWidth="1"/>
  </cols>
  <sheetData>
    <row r="3" spans="3:17" x14ac:dyDescent="0.35">
      <c r="D3" t="s">
        <v>18</v>
      </c>
    </row>
    <row r="5" spans="3:17" x14ac:dyDescent="0.35">
      <c r="C5" s="10" t="s">
        <v>0</v>
      </c>
      <c r="D5" s="99" t="s">
        <v>1</v>
      </c>
      <c r="E5" s="102"/>
      <c r="F5" s="100"/>
      <c r="G5" s="11" t="s">
        <v>2</v>
      </c>
      <c r="H5" s="103" t="s">
        <v>60</v>
      </c>
    </row>
    <row r="6" spans="3:17" ht="15" thickBot="1" x14ac:dyDescent="0.4">
      <c r="C6" s="12"/>
      <c r="D6" s="13" t="s">
        <v>3</v>
      </c>
      <c r="E6" s="13" t="s">
        <v>4</v>
      </c>
      <c r="F6" s="13" t="s">
        <v>5</v>
      </c>
      <c r="G6" s="14"/>
      <c r="H6" s="104"/>
    </row>
    <row r="7" spans="3:17" ht="15" thickBot="1" x14ac:dyDescent="0.4">
      <c r="C7" s="10" t="s">
        <v>7</v>
      </c>
      <c r="D7" s="16">
        <v>98.08</v>
      </c>
      <c r="E7" s="17">
        <v>98</v>
      </c>
      <c r="F7" s="16">
        <v>98.18</v>
      </c>
      <c r="G7" s="16">
        <f>SUM(D7:F7)</f>
        <v>294.26</v>
      </c>
      <c r="H7" s="17">
        <f>AVERAGE(D7:F7)</f>
        <v>98.086666666666659</v>
      </c>
      <c r="L7" s="83" t="s">
        <v>83</v>
      </c>
      <c r="M7" s="84"/>
      <c r="N7" s="84"/>
      <c r="O7" s="84"/>
      <c r="P7" s="85"/>
    </row>
    <row r="8" spans="3:17" ht="15" thickBot="1" x14ac:dyDescent="0.4">
      <c r="C8" s="10" t="s">
        <v>8</v>
      </c>
      <c r="D8" s="16">
        <v>98.58</v>
      </c>
      <c r="E8" s="16">
        <v>98.91</v>
      </c>
      <c r="F8" s="16">
        <v>99.17</v>
      </c>
      <c r="G8" s="16">
        <f t="shared" ref="G8:G16" si="0">SUM(D8:F8)</f>
        <v>296.66000000000003</v>
      </c>
      <c r="H8" s="17">
        <f t="shared" ref="H8:H15" si="1">AVERAGE(D8:F8)</f>
        <v>98.88666666666667</v>
      </c>
      <c r="L8" s="86" t="s">
        <v>85</v>
      </c>
      <c r="M8" s="83" t="s">
        <v>86</v>
      </c>
      <c r="N8" s="84"/>
      <c r="O8" s="85"/>
      <c r="P8" s="101" t="s">
        <v>63</v>
      </c>
    </row>
    <row r="9" spans="3:17" ht="15" thickBot="1" x14ac:dyDescent="0.4">
      <c r="C9" s="10" t="s">
        <v>9</v>
      </c>
      <c r="D9" s="16">
        <v>98.36</v>
      </c>
      <c r="E9" s="16">
        <v>98.66</v>
      </c>
      <c r="F9" s="16">
        <v>97.97</v>
      </c>
      <c r="G9" s="16">
        <f t="shared" si="0"/>
        <v>294.99</v>
      </c>
      <c r="H9" s="17">
        <f t="shared" si="1"/>
        <v>98.33</v>
      </c>
      <c r="L9" s="87"/>
      <c r="M9" s="19" t="s">
        <v>90</v>
      </c>
      <c r="N9" s="19" t="s">
        <v>91</v>
      </c>
      <c r="O9" s="19" t="s">
        <v>92</v>
      </c>
      <c r="P9" s="87"/>
      <c r="Q9" s="20" t="s">
        <v>84</v>
      </c>
    </row>
    <row r="10" spans="3:17" ht="15" thickBot="1" x14ac:dyDescent="0.4">
      <c r="C10" s="10" t="s">
        <v>10</v>
      </c>
      <c r="D10" s="16">
        <v>98.39</v>
      </c>
      <c r="E10" s="16">
        <v>98.7</v>
      </c>
      <c r="F10" s="16">
        <v>98.31</v>
      </c>
      <c r="G10" s="16">
        <f t="shared" si="0"/>
        <v>295.39999999999998</v>
      </c>
      <c r="H10" s="17">
        <f t="shared" si="1"/>
        <v>98.466666666666654</v>
      </c>
      <c r="L10" s="18" t="s">
        <v>87</v>
      </c>
      <c r="M10" s="16">
        <f>G7</f>
        <v>294.26</v>
      </c>
      <c r="N10" s="21">
        <f>G8</f>
        <v>296.66000000000003</v>
      </c>
      <c r="O10" s="21">
        <f>G9</f>
        <v>294.99</v>
      </c>
      <c r="P10" s="21">
        <f>SUM(M10:O10)</f>
        <v>885.91000000000008</v>
      </c>
      <c r="Q10" s="1">
        <f>P10/9</f>
        <v>98.434444444444452</v>
      </c>
    </row>
    <row r="11" spans="3:17" ht="15" thickBot="1" x14ac:dyDescent="0.4">
      <c r="C11" s="10" t="s">
        <v>11</v>
      </c>
      <c r="D11" s="16">
        <v>98.75</v>
      </c>
      <c r="E11" s="16">
        <v>98.41</v>
      </c>
      <c r="F11" s="16">
        <v>98.74</v>
      </c>
      <c r="G11" s="16">
        <f t="shared" si="0"/>
        <v>295.89999999999998</v>
      </c>
      <c r="H11" s="17">
        <f t="shared" si="1"/>
        <v>98.633333333333326</v>
      </c>
      <c r="L11" s="18" t="s">
        <v>88</v>
      </c>
      <c r="M11" s="21">
        <f>G10</f>
        <v>295.39999999999998</v>
      </c>
      <c r="N11" s="21">
        <f>G11</f>
        <v>295.89999999999998</v>
      </c>
      <c r="O11" s="21">
        <f>G12</f>
        <v>295.24</v>
      </c>
      <c r="P11" s="21">
        <f t="shared" ref="P11:P12" si="2">SUM(M11:O11)</f>
        <v>886.54</v>
      </c>
      <c r="Q11" s="1">
        <f t="shared" ref="Q11:Q12" si="3">P11/9</f>
        <v>98.504444444444445</v>
      </c>
    </row>
    <row r="12" spans="3:17" ht="15" thickBot="1" x14ac:dyDescent="0.4">
      <c r="C12" s="10" t="s">
        <v>12</v>
      </c>
      <c r="D12" s="16">
        <v>98.63</v>
      </c>
      <c r="E12" s="16">
        <v>98.15</v>
      </c>
      <c r="F12" s="16">
        <v>98.46</v>
      </c>
      <c r="G12" s="16">
        <f t="shared" si="0"/>
        <v>295.24</v>
      </c>
      <c r="H12" s="17">
        <f t="shared" si="1"/>
        <v>98.413333333333341</v>
      </c>
      <c r="L12" s="18" t="s">
        <v>89</v>
      </c>
      <c r="M12" s="21">
        <f>G13</f>
        <v>292.66000000000003</v>
      </c>
      <c r="N12" s="21">
        <f>G14</f>
        <v>295.13</v>
      </c>
      <c r="O12" s="21">
        <f>G15</f>
        <v>296.47000000000003</v>
      </c>
      <c r="P12" s="21">
        <f t="shared" si="2"/>
        <v>884.26</v>
      </c>
      <c r="Q12" s="1">
        <f t="shared" si="3"/>
        <v>98.251111111111115</v>
      </c>
    </row>
    <row r="13" spans="3:17" ht="15" thickBot="1" x14ac:dyDescent="0.4">
      <c r="C13" s="10" t="s">
        <v>13</v>
      </c>
      <c r="D13" s="16">
        <v>98.04</v>
      </c>
      <c r="E13" s="16">
        <v>97.56</v>
      </c>
      <c r="F13" s="16">
        <v>97.06</v>
      </c>
      <c r="G13" s="16">
        <f t="shared" si="0"/>
        <v>292.66000000000003</v>
      </c>
      <c r="H13" s="17">
        <f t="shared" si="1"/>
        <v>97.553333333333342</v>
      </c>
      <c r="L13" s="18" t="s">
        <v>2</v>
      </c>
      <c r="M13" s="21">
        <f>SUM(M10:M12)</f>
        <v>882.31999999999994</v>
      </c>
      <c r="N13" s="21">
        <f t="shared" ref="N13:O13" si="4">SUM(N10:N12)</f>
        <v>887.68999999999994</v>
      </c>
      <c r="O13" s="21">
        <f t="shared" si="4"/>
        <v>886.7</v>
      </c>
      <c r="P13" s="21">
        <f>SUM(M13:O13)</f>
        <v>2656.71</v>
      </c>
    </row>
    <row r="14" spans="3:17" x14ac:dyDescent="0.35">
      <c r="C14" s="10" t="s">
        <v>14</v>
      </c>
      <c r="D14" s="16">
        <v>98.66</v>
      </c>
      <c r="E14" s="16">
        <v>98.81</v>
      </c>
      <c r="F14" s="16">
        <v>97.66</v>
      </c>
      <c r="G14" s="16">
        <f t="shared" si="0"/>
        <v>295.13</v>
      </c>
      <c r="H14" s="17">
        <f t="shared" si="1"/>
        <v>98.376666666666665</v>
      </c>
      <c r="L14" s="22" t="s">
        <v>84</v>
      </c>
      <c r="M14" s="1">
        <f>M13/9</f>
        <v>98.035555555555547</v>
      </c>
      <c r="N14" s="1">
        <f t="shared" ref="N14:O14" si="5">N13/9</f>
        <v>98.632222222222211</v>
      </c>
      <c r="O14" s="1">
        <f t="shared" si="5"/>
        <v>98.522222222222226</v>
      </c>
    </row>
    <row r="15" spans="3:17" x14ac:dyDescent="0.35">
      <c r="C15" s="10" t="s">
        <v>15</v>
      </c>
      <c r="D15" s="16">
        <v>99.1</v>
      </c>
      <c r="E15" s="16">
        <v>98.97</v>
      </c>
      <c r="F15" s="16">
        <v>98.4</v>
      </c>
      <c r="G15" s="16">
        <f t="shared" si="0"/>
        <v>296.47000000000003</v>
      </c>
      <c r="H15" s="17">
        <f t="shared" si="1"/>
        <v>98.823333333333338</v>
      </c>
    </row>
    <row r="16" spans="3:17" x14ac:dyDescent="0.35">
      <c r="C16" s="13" t="s">
        <v>6</v>
      </c>
      <c r="D16" s="16">
        <f>SUM(D7:D15)</f>
        <v>886.58999999999992</v>
      </c>
      <c r="E16" s="16">
        <f>SUM(E7:E15)</f>
        <v>886.16999999999985</v>
      </c>
      <c r="F16" s="16">
        <f>SUM(F7:F15)</f>
        <v>883.95</v>
      </c>
      <c r="G16" s="16">
        <f t="shared" si="0"/>
        <v>2656.71</v>
      </c>
      <c r="H16" s="16"/>
      <c r="I16" t="s">
        <v>82</v>
      </c>
    </row>
    <row r="17" spans="3:19" x14ac:dyDescent="0.35">
      <c r="I17">
        <f>(G16^2)/(9*3)</f>
        <v>261411.40830000001</v>
      </c>
    </row>
    <row r="21" spans="3:19" ht="15" thickBot="1" x14ac:dyDescent="0.4">
      <c r="E21" s="88" t="s">
        <v>109</v>
      </c>
      <c r="F21" s="88"/>
      <c r="G21" s="88"/>
      <c r="H21" s="88"/>
      <c r="I21" s="88"/>
    </row>
    <row r="22" spans="3:19" ht="15" thickBot="1" x14ac:dyDescent="0.4">
      <c r="C22" s="86" t="s">
        <v>93</v>
      </c>
      <c r="D22" s="86" t="s">
        <v>94</v>
      </c>
      <c r="E22" s="86" t="s">
        <v>95</v>
      </c>
      <c r="F22" s="86" t="s">
        <v>96</v>
      </c>
      <c r="G22" s="86" t="s">
        <v>97</v>
      </c>
      <c r="H22" s="83" t="s">
        <v>98</v>
      </c>
      <c r="I22" s="85"/>
      <c r="J22" s="101" t="s">
        <v>99</v>
      </c>
      <c r="L22" t="s">
        <v>119</v>
      </c>
    </row>
    <row r="23" spans="3:19" ht="16" thickBot="1" x14ac:dyDescent="0.4">
      <c r="C23" s="87"/>
      <c r="D23" s="87"/>
      <c r="E23" s="87"/>
      <c r="F23" s="87"/>
      <c r="G23" s="87"/>
      <c r="H23" s="19">
        <v>0.05</v>
      </c>
      <c r="I23" s="19">
        <v>0.01</v>
      </c>
      <c r="J23" s="87"/>
      <c r="L23" s="24" t="s">
        <v>141</v>
      </c>
      <c r="M23" s="24" t="s">
        <v>84</v>
      </c>
      <c r="N23" s="25" t="s">
        <v>120</v>
      </c>
      <c r="P23" s="24" t="s">
        <v>142</v>
      </c>
      <c r="Q23" s="24" t="s">
        <v>84</v>
      </c>
      <c r="R23" s="25" t="s">
        <v>123</v>
      </c>
    </row>
    <row r="24" spans="3:19" ht="16" thickBot="1" x14ac:dyDescent="0.4">
      <c r="C24" s="18" t="s">
        <v>1</v>
      </c>
      <c r="D24" s="21">
        <f>3-1</f>
        <v>2</v>
      </c>
      <c r="E24" s="23">
        <f>(SUMSQ(D16:F16)/9)-I17</f>
        <v>0.44719999993685633</v>
      </c>
      <c r="F24" s="23">
        <f>E24/D24</f>
        <v>0.22359999996842816</v>
      </c>
      <c r="G24" s="23">
        <f>F24/F29</f>
        <v>1.98674614008026</v>
      </c>
      <c r="H24" s="23">
        <f>FINV(H23,D24,D29)</f>
        <v>3.6337234675916301</v>
      </c>
      <c r="I24" s="23">
        <f>FINV(I23,D24,D29)</f>
        <v>6.2262352803113821</v>
      </c>
      <c r="J24" s="21" t="s">
        <v>116</v>
      </c>
      <c r="L24" s="28" t="s">
        <v>87</v>
      </c>
      <c r="M24" s="1">
        <f>Q10</f>
        <v>98.434444444444452</v>
      </c>
      <c r="N24" s="29"/>
      <c r="P24" s="28" t="s">
        <v>90</v>
      </c>
      <c r="Q24" s="1">
        <f>M14</f>
        <v>98.035555555555547</v>
      </c>
      <c r="R24" s="34" t="s">
        <v>134</v>
      </c>
      <c r="S24" s="1">
        <f>Q24+N$35</f>
        <v>99.009809265620746</v>
      </c>
    </row>
    <row r="25" spans="3:19" ht="16" thickBot="1" x14ac:dyDescent="0.4">
      <c r="C25" s="18" t="s">
        <v>0</v>
      </c>
      <c r="D25" s="21">
        <f>3*3-1</f>
        <v>8</v>
      </c>
      <c r="E25" s="23">
        <f>(SUMSQ(G7:G15)/3)-I17</f>
        <v>3.8864666667068377</v>
      </c>
      <c r="F25" s="23">
        <f t="shared" ref="F25:F29" si="6">E25/D25</f>
        <v>0.48580833333835471</v>
      </c>
      <c r="G25" s="23">
        <f>F25/F29</f>
        <v>4.316537706686411</v>
      </c>
      <c r="H25" s="23">
        <f>FINV(H23,D25,D29)</f>
        <v>2.5910961798744014</v>
      </c>
      <c r="I25" s="23">
        <f>FINV(I23,D25,D29)</f>
        <v>3.8895721399261927</v>
      </c>
      <c r="J25" s="21" t="s">
        <v>118</v>
      </c>
      <c r="L25" s="28" t="s">
        <v>88</v>
      </c>
      <c r="M25" s="1">
        <f>Q11</f>
        <v>98.504444444444445</v>
      </c>
      <c r="N25" s="29"/>
      <c r="P25" s="28" t="s">
        <v>91</v>
      </c>
      <c r="Q25" s="1">
        <f>N14</f>
        <v>98.632222222222211</v>
      </c>
      <c r="R25" s="34" t="s">
        <v>135</v>
      </c>
      <c r="S25" s="1">
        <f t="shared" ref="S25:S26" si="7">Q25+N$35</f>
        <v>99.60647593228741</v>
      </c>
    </row>
    <row r="26" spans="3:19" ht="16" thickBot="1" x14ac:dyDescent="0.4">
      <c r="C26" s="18" t="s">
        <v>105</v>
      </c>
      <c r="D26" s="21">
        <f>3-1</f>
        <v>2</v>
      </c>
      <c r="E26" s="23">
        <f>SUMSQ(P10:P12)/9-I17</f>
        <v>0.308066666679224</v>
      </c>
      <c r="F26" s="23">
        <f t="shared" si="6"/>
        <v>0.154033333339612</v>
      </c>
      <c r="G26" s="23">
        <f>F26/F29</f>
        <v>1.3686275961510745</v>
      </c>
      <c r="H26" s="23">
        <f>FINV(H23,D26,D29)</f>
        <v>3.6337234675916301</v>
      </c>
      <c r="I26" s="23">
        <f>FINV(I23,D26,D29)</f>
        <v>6.2262352803113821</v>
      </c>
      <c r="J26" s="21" t="s">
        <v>116</v>
      </c>
      <c r="L26" s="28" t="s">
        <v>89</v>
      </c>
      <c r="M26" s="1">
        <f>Q12</f>
        <v>98.251111111111115</v>
      </c>
      <c r="N26" s="29"/>
      <c r="P26" s="28" t="s">
        <v>92</v>
      </c>
      <c r="Q26" s="1">
        <f>O14</f>
        <v>98.522222222222226</v>
      </c>
      <c r="R26" s="34" t="s">
        <v>134</v>
      </c>
      <c r="S26" s="1">
        <f t="shared" si="7"/>
        <v>99.496475932287424</v>
      </c>
    </row>
    <row r="27" spans="3:19" ht="16" thickBot="1" x14ac:dyDescent="0.4">
      <c r="C27" s="18" t="s">
        <v>106</v>
      </c>
      <c r="D27" s="21">
        <f>3-1</f>
        <v>2</v>
      </c>
      <c r="E27" s="23">
        <f>SUMSQ(M13:O13)/9-I17</f>
        <v>1.8148666666529607</v>
      </c>
      <c r="F27" s="23">
        <f t="shared" si="6"/>
        <v>0.90743333332648035</v>
      </c>
      <c r="G27" s="23">
        <f>F27/F29</f>
        <v>8.0627892335469848</v>
      </c>
      <c r="H27" s="23">
        <f>FINV(H23,D27,D29)</f>
        <v>3.6337234675916301</v>
      </c>
      <c r="I27" s="23">
        <f>FINV(I23,D27,D29)</f>
        <v>6.2262352803113821</v>
      </c>
      <c r="J27" s="21" t="s">
        <v>118</v>
      </c>
      <c r="L27" s="31" t="s">
        <v>121</v>
      </c>
      <c r="M27" s="32" t="s">
        <v>122</v>
      </c>
      <c r="N27" s="33"/>
      <c r="P27" s="31" t="s">
        <v>121</v>
      </c>
      <c r="Q27" s="24">
        <f>N35</f>
        <v>0.97425371006519468</v>
      </c>
      <c r="R27" s="35"/>
    </row>
    <row r="28" spans="3:19" ht="15" thickBot="1" x14ac:dyDescent="0.4">
      <c r="C28" s="18" t="s">
        <v>107</v>
      </c>
      <c r="D28" s="21">
        <f>(3-1)*(3-1)</f>
        <v>4</v>
      </c>
      <c r="E28" s="23">
        <f>E25-E26-E27</f>
        <v>1.763533333374653</v>
      </c>
      <c r="F28" s="23">
        <f t="shared" si="6"/>
        <v>0.44088333334366325</v>
      </c>
      <c r="G28" s="23">
        <f>F28/F29</f>
        <v>3.9173669985237929</v>
      </c>
      <c r="H28" s="23">
        <f>FINV(H23,D28,D29)</f>
        <v>3.0069172799243447</v>
      </c>
      <c r="I28" s="23">
        <f>FINV(I23,D28,D29)</f>
        <v>4.772577999723211</v>
      </c>
      <c r="J28" s="21" t="s">
        <v>118</v>
      </c>
    </row>
    <row r="29" spans="3:19" ht="15" thickBot="1" x14ac:dyDescent="0.4">
      <c r="C29" s="18" t="s">
        <v>100</v>
      </c>
      <c r="D29" s="21">
        <f>D30-D24-D25</f>
        <v>16</v>
      </c>
      <c r="E29" s="23">
        <f>E30-E24-E25</f>
        <v>1.8007333334244322</v>
      </c>
      <c r="F29" s="23">
        <f t="shared" si="6"/>
        <v>0.11254583333902701</v>
      </c>
      <c r="G29" s="23"/>
      <c r="H29" s="23"/>
      <c r="I29" s="23"/>
      <c r="J29" s="21"/>
    </row>
    <row r="30" spans="3:19" ht="15" thickBot="1" x14ac:dyDescent="0.4">
      <c r="C30" s="18" t="s">
        <v>2</v>
      </c>
      <c r="D30" s="21">
        <f>3*3*3-1</f>
        <v>26</v>
      </c>
      <c r="E30" s="23">
        <f>SUMSQ(D7:F15)-I17</f>
        <v>6.1344000000681262</v>
      </c>
      <c r="F30" s="23"/>
      <c r="G30" s="23"/>
      <c r="H30" s="23"/>
      <c r="I30" s="23"/>
      <c r="J30" s="21"/>
    </row>
    <row r="33" spans="12:29" x14ac:dyDescent="0.35">
      <c r="R33" s="1"/>
      <c r="S33" s="1"/>
    </row>
    <row r="34" spans="12:29" x14ac:dyDescent="0.35">
      <c r="L34" t="s">
        <v>124</v>
      </c>
      <c r="M34" t="s">
        <v>125</v>
      </c>
      <c r="N34" t="s">
        <v>126</v>
      </c>
      <c r="R34" s="1"/>
      <c r="S34" s="1"/>
    </row>
    <row r="35" spans="12:29" ht="15" thickBot="1" x14ac:dyDescent="0.4">
      <c r="L35" s="1">
        <f>SQRT(F29/3)</f>
        <v>0.19368861035093332</v>
      </c>
      <c r="M35">
        <v>5.03</v>
      </c>
      <c r="N35" s="1">
        <f>L35*M35</f>
        <v>0.97425371006519468</v>
      </c>
      <c r="R35" s="1"/>
      <c r="S35" s="1"/>
    </row>
    <row r="36" spans="12:29" ht="15" thickBot="1" x14ac:dyDescent="0.4">
      <c r="L36" s="26" t="s">
        <v>127</v>
      </c>
      <c r="M36" s="15" t="s">
        <v>84</v>
      </c>
      <c r="N36" s="15" t="s">
        <v>128</v>
      </c>
    </row>
    <row r="37" spans="12:29" ht="15" thickBot="1" x14ac:dyDescent="0.4">
      <c r="L37" s="18" t="s">
        <v>7</v>
      </c>
      <c r="M37" s="27">
        <f t="shared" ref="M37:M45" si="8">H7</f>
        <v>98.086666666666659</v>
      </c>
      <c r="N37" s="30" t="s">
        <v>134</v>
      </c>
      <c r="X37" s="27">
        <v>97.553333333333342</v>
      </c>
      <c r="Y37" s="1">
        <f>X37+N$35</f>
        <v>98.52758704339854</v>
      </c>
      <c r="Z37" t="s">
        <v>134</v>
      </c>
    </row>
    <row r="38" spans="12:29" ht="15" thickBot="1" x14ac:dyDescent="0.4">
      <c r="L38" s="18" t="s">
        <v>8</v>
      </c>
      <c r="M38" s="27">
        <f t="shared" si="8"/>
        <v>98.88666666666667</v>
      </c>
      <c r="N38" s="30" t="s">
        <v>149</v>
      </c>
      <c r="O38" s="1"/>
      <c r="P38" s="1"/>
      <c r="Q38" s="1"/>
      <c r="R38" s="1"/>
      <c r="S38" s="1"/>
      <c r="T38" s="1"/>
      <c r="U38" s="1"/>
      <c r="V38" s="1"/>
      <c r="W38" s="1"/>
      <c r="X38" s="27">
        <v>98.086666666666659</v>
      </c>
      <c r="Y38" s="1">
        <f>X38+N$35</f>
        <v>99.060920376731858</v>
      </c>
      <c r="Z38" t="s">
        <v>134</v>
      </c>
    </row>
    <row r="39" spans="12:29" ht="15" thickBot="1" x14ac:dyDescent="0.4">
      <c r="L39" s="18" t="s">
        <v>9</v>
      </c>
      <c r="M39" s="27">
        <f t="shared" si="8"/>
        <v>98.33</v>
      </c>
      <c r="N39" s="30" t="s">
        <v>137</v>
      </c>
      <c r="W39" s="1"/>
      <c r="X39" s="27">
        <v>98.33</v>
      </c>
      <c r="Y39" s="1">
        <f>X39+N$35</f>
        <v>99.304253710065197</v>
      </c>
      <c r="AA39" t="s">
        <v>135</v>
      </c>
      <c r="AB39" t="s">
        <v>146</v>
      </c>
    </row>
    <row r="40" spans="12:29" ht="15" thickBot="1" x14ac:dyDescent="0.4">
      <c r="L40" s="18" t="s">
        <v>10</v>
      </c>
      <c r="M40" s="27">
        <f t="shared" si="8"/>
        <v>98.466666666666654</v>
      </c>
      <c r="N40" s="30" t="s">
        <v>137</v>
      </c>
      <c r="W40" s="1"/>
      <c r="X40" s="27">
        <v>98.376666666666665</v>
      </c>
      <c r="Y40" s="1">
        <f>X40+N$35</f>
        <v>99.350920376731864</v>
      </c>
      <c r="AA40" t="s">
        <v>135</v>
      </c>
      <c r="AB40" t="s">
        <v>146</v>
      </c>
    </row>
    <row r="41" spans="12:29" ht="15" thickBot="1" x14ac:dyDescent="0.4">
      <c r="L41" s="18" t="s">
        <v>11</v>
      </c>
      <c r="M41" s="27">
        <f t="shared" si="8"/>
        <v>98.633333333333326</v>
      </c>
      <c r="N41" s="30" t="s">
        <v>137</v>
      </c>
      <c r="X41" s="27">
        <v>98.413333333333341</v>
      </c>
      <c r="Y41" s="1">
        <f>X41+N$35</f>
        <v>99.38758704339854</v>
      </c>
      <c r="AA41" t="s">
        <v>135</v>
      </c>
      <c r="AB41" t="s">
        <v>146</v>
      </c>
    </row>
    <row r="42" spans="12:29" ht="15" thickBot="1" x14ac:dyDescent="0.4">
      <c r="L42" s="18" t="s">
        <v>12</v>
      </c>
      <c r="M42" s="27">
        <f t="shared" si="8"/>
        <v>98.413333333333341</v>
      </c>
      <c r="N42" s="30" t="s">
        <v>137</v>
      </c>
      <c r="X42" s="27">
        <v>98.466666666666654</v>
      </c>
      <c r="Y42" s="1">
        <f>X42+N$35</f>
        <v>99.440920376731853</v>
      </c>
      <c r="AA42" t="s">
        <v>135</v>
      </c>
      <c r="AB42" t="s">
        <v>146</v>
      </c>
    </row>
    <row r="43" spans="12:29" ht="15" thickBot="1" x14ac:dyDescent="0.4">
      <c r="L43" s="18" t="s">
        <v>13</v>
      </c>
      <c r="M43" s="27">
        <f t="shared" si="8"/>
        <v>97.553333333333342</v>
      </c>
      <c r="N43" s="30" t="s">
        <v>134</v>
      </c>
      <c r="X43" s="27">
        <v>98.633333333333326</v>
      </c>
      <c r="Y43" s="1">
        <f>X43+N$35</f>
        <v>99.607587043398524</v>
      </c>
      <c r="AA43" t="s">
        <v>135</v>
      </c>
      <c r="AB43" t="s">
        <v>146</v>
      </c>
      <c r="AC43" s="1"/>
    </row>
    <row r="44" spans="12:29" ht="15" thickBot="1" x14ac:dyDescent="0.4">
      <c r="L44" s="18" t="s">
        <v>14</v>
      </c>
      <c r="M44" s="27">
        <f t="shared" si="8"/>
        <v>98.376666666666665</v>
      </c>
      <c r="N44" s="30" t="s">
        <v>137</v>
      </c>
      <c r="W44" s="1"/>
      <c r="X44" s="27">
        <v>98.823333333333338</v>
      </c>
      <c r="Y44" s="1">
        <f>X44+N$35</f>
        <v>99.797587043398536</v>
      </c>
      <c r="AB44" t="s">
        <v>146</v>
      </c>
    </row>
    <row r="45" spans="12:29" ht="15" thickBot="1" x14ac:dyDescent="0.4">
      <c r="L45" s="18" t="s">
        <v>15</v>
      </c>
      <c r="M45" s="27">
        <f t="shared" si="8"/>
        <v>98.823333333333338</v>
      </c>
      <c r="N45" s="30" t="s">
        <v>146</v>
      </c>
      <c r="W45" s="1"/>
      <c r="X45" s="27">
        <v>98.88666666666667</v>
      </c>
      <c r="Y45" s="1">
        <f>X45+N$35</f>
        <v>99.860920376731869</v>
      </c>
      <c r="AB45" t="s">
        <v>149</v>
      </c>
      <c r="AC45" s="1"/>
    </row>
    <row r="46" spans="12:29" x14ac:dyDescent="0.35">
      <c r="L46" s="22" t="s">
        <v>121</v>
      </c>
      <c r="M46" s="36">
        <f>N35</f>
        <v>0.97425371006519468</v>
      </c>
      <c r="O46" s="1"/>
    </row>
  </sheetData>
  <sortState xmlns:xlrd2="http://schemas.microsoft.com/office/spreadsheetml/2017/richdata2" ref="X37:X45">
    <sortCondition ref="X37:X45"/>
  </sortState>
  <mergeCells count="14">
    <mergeCell ref="D5:F5"/>
    <mergeCell ref="H5:H6"/>
    <mergeCell ref="L7:P7"/>
    <mergeCell ref="L8:L9"/>
    <mergeCell ref="M8:O8"/>
    <mergeCell ref="P8:P9"/>
    <mergeCell ref="J22:J23"/>
    <mergeCell ref="E21:I21"/>
    <mergeCell ref="C22:C23"/>
    <mergeCell ref="D22:D23"/>
    <mergeCell ref="E22:E23"/>
    <mergeCell ref="F22:F23"/>
    <mergeCell ref="G22:G23"/>
    <mergeCell ref="H22:I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U45"/>
  <sheetViews>
    <sheetView topLeftCell="E29" zoomScale="98" zoomScaleNormal="98" workbookViewId="0">
      <selection activeCell="P36" sqref="P36"/>
    </sheetView>
  </sheetViews>
  <sheetFormatPr defaultRowHeight="14.5" x14ac:dyDescent="0.35"/>
  <cols>
    <col min="2" max="2" width="11.1796875" customWidth="1"/>
    <col min="3" max="3" width="12.54296875" customWidth="1"/>
    <col min="4" max="5" width="10.453125" bestFit="1" customWidth="1"/>
    <col min="7" max="7" width="9.81640625" customWidth="1"/>
    <col min="11" max="11" width="13.54296875" customWidth="1"/>
    <col min="16" max="16" width="22" bestFit="1" customWidth="1"/>
  </cols>
  <sheetData>
    <row r="3" spans="3:17" x14ac:dyDescent="0.35">
      <c r="D3" t="s">
        <v>19</v>
      </c>
    </row>
    <row r="6" spans="3:17" ht="15" thickBot="1" x14ac:dyDescent="0.4">
      <c r="C6" s="10" t="s">
        <v>0</v>
      </c>
      <c r="D6" s="99" t="s">
        <v>1</v>
      </c>
      <c r="E6" s="102"/>
      <c r="F6" s="100"/>
      <c r="G6" s="11"/>
      <c r="H6" s="103" t="s">
        <v>62</v>
      </c>
    </row>
    <row r="7" spans="3:17" ht="15" customHeight="1" thickBot="1" x14ac:dyDescent="0.4">
      <c r="C7" s="12"/>
      <c r="D7" s="13" t="s">
        <v>3</v>
      </c>
      <c r="E7" s="13" t="s">
        <v>4</v>
      </c>
      <c r="F7" s="13" t="s">
        <v>5</v>
      </c>
      <c r="G7" s="14" t="s">
        <v>61</v>
      </c>
      <c r="H7" s="104"/>
      <c r="L7" s="83" t="s">
        <v>83</v>
      </c>
      <c r="M7" s="84"/>
      <c r="N7" s="84"/>
      <c r="O7" s="84"/>
      <c r="P7" s="85"/>
    </row>
    <row r="8" spans="3:17" ht="15" thickBot="1" x14ac:dyDescent="0.4">
      <c r="C8" s="10" t="s">
        <v>7</v>
      </c>
      <c r="D8" s="16">
        <v>1.24</v>
      </c>
      <c r="E8" s="16">
        <v>1.56</v>
      </c>
      <c r="F8" s="16">
        <v>1.43</v>
      </c>
      <c r="G8" s="16">
        <f>SUM(D8:F8)</f>
        <v>4.2299999999999995</v>
      </c>
      <c r="H8" s="17">
        <f>AVERAGE(D8:F8)</f>
        <v>1.41</v>
      </c>
      <c r="L8" s="86" t="s">
        <v>85</v>
      </c>
      <c r="M8" s="83" t="s">
        <v>86</v>
      </c>
      <c r="N8" s="84"/>
      <c r="O8" s="85"/>
      <c r="P8" s="86" t="s">
        <v>63</v>
      </c>
    </row>
    <row r="9" spans="3:17" ht="15" thickBot="1" x14ac:dyDescent="0.4">
      <c r="C9" s="10" t="s">
        <v>8</v>
      </c>
      <c r="D9" s="16">
        <v>1.39</v>
      </c>
      <c r="E9" s="16">
        <v>1.44</v>
      </c>
      <c r="F9" s="16">
        <v>1.22</v>
      </c>
      <c r="G9" s="16">
        <f t="shared" ref="G9:G17" si="0">SUM(D9:F9)</f>
        <v>4.05</v>
      </c>
      <c r="H9" s="17">
        <f t="shared" ref="H9:H16" si="1">AVERAGE(D9:F9)</f>
        <v>1.3499999999999999</v>
      </c>
      <c r="L9" s="87"/>
      <c r="M9" s="19" t="s">
        <v>90</v>
      </c>
      <c r="N9" s="19" t="s">
        <v>91</v>
      </c>
      <c r="O9" s="19" t="s">
        <v>92</v>
      </c>
      <c r="P9" s="87"/>
      <c r="Q9" s="20" t="s">
        <v>84</v>
      </c>
    </row>
    <row r="10" spans="3:17" ht="15" thickBot="1" x14ac:dyDescent="0.4">
      <c r="C10" s="10" t="s">
        <v>9</v>
      </c>
      <c r="D10" s="16">
        <v>1.21</v>
      </c>
      <c r="E10" s="16">
        <v>1.2</v>
      </c>
      <c r="F10" s="16">
        <v>0.98</v>
      </c>
      <c r="G10" s="16">
        <f t="shared" si="0"/>
        <v>3.39</v>
      </c>
      <c r="H10" s="17">
        <f t="shared" si="1"/>
        <v>1.1300000000000001</v>
      </c>
      <c r="L10" s="18" t="s">
        <v>87</v>
      </c>
      <c r="M10" s="16">
        <f>G8</f>
        <v>4.2299999999999995</v>
      </c>
      <c r="N10" s="21">
        <f>G9</f>
        <v>4.05</v>
      </c>
      <c r="O10" s="21">
        <f>G10</f>
        <v>3.39</v>
      </c>
      <c r="P10" s="21">
        <f>SUM(M10:O10)</f>
        <v>11.67</v>
      </c>
      <c r="Q10" s="1">
        <f>P10/9</f>
        <v>1.2966666666666666</v>
      </c>
    </row>
    <row r="11" spans="3:17" ht="15" thickBot="1" x14ac:dyDescent="0.4">
      <c r="C11" s="10" t="s">
        <v>10</v>
      </c>
      <c r="D11" s="16">
        <v>1.3</v>
      </c>
      <c r="E11" s="16">
        <v>1.27</v>
      </c>
      <c r="F11" s="16">
        <v>1.71</v>
      </c>
      <c r="G11" s="16">
        <f t="shared" si="0"/>
        <v>4.28</v>
      </c>
      <c r="H11" s="17">
        <f t="shared" si="1"/>
        <v>1.4266666666666667</v>
      </c>
      <c r="L11" s="18" t="s">
        <v>88</v>
      </c>
      <c r="M11" s="21">
        <f>G11</f>
        <v>4.28</v>
      </c>
      <c r="N11" s="21">
        <f>G12</f>
        <v>4.51</v>
      </c>
      <c r="O11" s="21">
        <f>G13</f>
        <v>4.1400000000000006</v>
      </c>
      <c r="P11" s="21">
        <f t="shared" ref="P11:P12" si="2">SUM(M11:O11)</f>
        <v>12.93</v>
      </c>
      <c r="Q11" s="1">
        <f t="shared" ref="Q11:Q12" si="3">P11/9</f>
        <v>1.4366666666666665</v>
      </c>
    </row>
    <row r="12" spans="3:17" ht="15" thickBot="1" x14ac:dyDescent="0.4">
      <c r="C12" s="10" t="s">
        <v>11</v>
      </c>
      <c r="D12" s="16">
        <v>1.58</v>
      </c>
      <c r="E12" s="16">
        <v>1.25</v>
      </c>
      <c r="F12" s="16">
        <v>1.68</v>
      </c>
      <c r="G12" s="16">
        <f t="shared" si="0"/>
        <v>4.51</v>
      </c>
      <c r="H12" s="17">
        <f t="shared" si="1"/>
        <v>1.5033333333333332</v>
      </c>
      <c r="L12" s="18" t="s">
        <v>89</v>
      </c>
      <c r="M12" s="21">
        <f>G14</f>
        <v>5.17</v>
      </c>
      <c r="N12" s="21">
        <f>G15</f>
        <v>4.3499999999999996</v>
      </c>
      <c r="O12" s="21">
        <f>G16</f>
        <v>3.7199999999999998</v>
      </c>
      <c r="P12" s="21">
        <f t="shared" si="2"/>
        <v>13.239999999999998</v>
      </c>
      <c r="Q12" s="1">
        <f t="shared" si="3"/>
        <v>1.471111111111111</v>
      </c>
    </row>
    <row r="13" spans="3:17" ht="15" thickBot="1" x14ac:dyDescent="0.4">
      <c r="C13" s="10" t="s">
        <v>12</v>
      </c>
      <c r="D13" s="16">
        <v>1.54</v>
      </c>
      <c r="E13" s="16">
        <v>1.31</v>
      </c>
      <c r="F13" s="16">
        <v>1.29</v>
      </c>
      <c r="G13" s="16">
        <f t="shared" si="0"/>
        <v>4.1400000000000006</v>
      </c>
      <c r="H13" s="17">
        <f t="shared" si="1"/>
        <v>1.3800000000000001</v>
      </c>
      <c r="L13" s="18" t="s">
        <v>2</v>
      </c>
      <c r="M13" s="21">
        <f>SUM(M10:M12)</f>
        <v>13.68</v>
      </c>
      <c r="N13" s="21">
        <f t="shared" ref="N13:O13" si="4">SUM(N10:N12)</f>
        <v>12.909999999999998</v>
      </c>
      <c r="O13" s="21">
        <f t="shared" si="4"/>
        <v>11.25</v>
      </c>
      <c r="P13" s="21">
        <f>SUM(M13:O13)</f>
        <v>37.839999999999996</v>
      </c>
    </row>
    <row r="14" spans="3:17" x14ac:dyDescent="0.35">
      <c r="C14" s="10" t="s">
        <v>13</v>
      </c>
      <c r="D14" s="16">
        <v>1.69</v>
      </c>
      <c r="E14" s="16">
        <v>1.74</v>
      </c>
      <c r="F14" s="16">
        <v>1.74</v>
      </c>
      <c r="G14" s="16">
        <f t="shared" si="0"/>
        <v>5.17</v>
      </c>
      <c r="H14" s="17">
        <f t="shared" si="1"/>
        <v>1.7233333333333334</v>
      </c>
      <c r="L14" s="22" t="s">
        <v>84</v>
      </c>
      <c r="M14" s="1">
        <f>M13/9</f>
        <v>1.52</v>
      </c>
      <c r="N14" s="1">
        <f t="shared" ref="N14:O14" si="5">N13/9</f>
        <v>1.4344444444444442</v>
      </c>
      <c r="O14" s="1">
        <f t="shared" si="5"/>
        <v>1.25</v>
      </c>
    </row>
    <row r="15" spans="3:17" x14ac:dyDescent="0.35">
      <c r="C15" s="10" t="s">
        <v>14</v>
      </c>
      <c r="D15" s="16">
        <v>1.49</v>
      </c>
      <c r="E15" s="16">
        <v>1.52</v>
      </c>
      <c r="F15" s="16">
        <v>1.34</v>
      </c>
      <c r="G15" s="16">
        <f t="shared" si="0"/>
        <v>4.3499999999999996</v>
      </c>
      <c r="H15" s="17">
        <f t="shared" si="1"/>
        <v>1.45</v>
      </c>
    </row>
    <row r="16" spans="3:17" x14ac:dyDescent="0.35">
      <c r="C16" s="10" t="s">
        <v>15</v>
      </c>
      <c r="D16" s="16">
        <v>1.1499999999999999</v>
      </c>
      <c r="E16" s="16">
        <v>1.33</v>
      </c>
      <c r="F16" s="16">
        <v>1.24</v>
      </c>
      <c r="G16" s="16">
        <f t="shared" si="0"/>
        <v>3.7199999999999998</v>
      </c>
      <c r="H16" s="17">
        <f t="shared" si="1"/>
        <v>1.24</v>
      </c>
    </row>
    <row r="17" spans="2:21" x14ac:dyDescent="0.35">
      <c r="C17" s="13" t="s">
        <v>6</v>
      </c>
      <c r="D17" s="16">
        <f>SUM(D8:D16)</f>
        <v>12.59</v>
      </c>
      <c r="E17" s="16">
        <f>SUM(E8:E16)</f>
        <v>12.620000000000001</v>
      </c>
      <c r="F17" s="16">
        <f>SUM(F8:F16)</f>
        <v>12.629999999999999</v>
      </c>
      <c r="G17" s="16">
        <f t="shared" si="0"/>
        <v>37.840000000000003</v>
      </c>
      <c r="H17" s="16"/>
      <c r="I17" t="s">
        <v>82</v>
      </c>
    </row>
    <row r="18" spans="2:21" x14ac:dyDescent="0.35">
      <c r="I18">
        <f>((G17^2)/(9*3))</f>
        <v>53.03205925925927</v>
      </c>
    </row>
    <row r="21" spans="2:21" ht="15" thickBot="1" x14ac:dyDescent="0.4">
      <c r="D21" s="106" t="s">
        <v>101</v>
      </c>
      <c r="E21" s="106"/>
      <c r="F21" s="106"/>
      <c r="G21" s="106"/>
      <c r="H21" s="106"/>
    </row>
    <row r="22" spans="2:21" ht="15" thickBot="1" x14ac:dyDescent="0.4">
      <c r="B22" s="86" t="s">
        <v>93</v>
      </c>
      <c r="C22" s="86" t="s">
        <v>94</v>
      </c>
      <c r="D22" s="86" t="s">
        <v>95</v>
      </c>
      <c r="E22" s="86" t="s">
        <v>96</v>
      </c>
      <c r="F22" s="86" t="s">
        <v>97</v>
      </c>
      <c r="G22" s="83" t="s">
        <v>98</v>
      </c>
      <c r="H22" s="85"/>
      <c r="I22" s="86" t="s">
        <v>99</v>
      </c>
      <c r="K22" t="s">
        <v>119</v>
      </c>
    </row>
    <row r="23" spans="2:21" ht="16" thickBot="1" x14ac:dyDescent="0.4">
      <c r="B23" s="87"/>
      <c r="C23" s="87"/>
      <c r="D23" s="87"/>
      <c r="E23" s="87"/>
      <c r="F23" s="87"/>
      <c r="G23" s="19">
        <v>0.05</v>
      </c>
      <c r="H23" s="19">
        <v>0.01</v>
      </c>
      <c r="I23" s="87"/>
      <c r="K23" s="24" t="s">
        <v>141</v>
      </c>
      <c r="L23" s="24" t="s">
        <v>84</v>
      </c>
      <c r="M23" s="25" t="s">
        <v>120</v>
      </c>
      <c r="O23" s="24" t="s">
        <v>142</v>
      </c>
      <c r="P23" s="24" t="s">
        <v>84</v>
      </c>
      <c r="Q23" s="25" t="s">
        <v>123</v>
      </c>
    </row>
    <row r="24" spans="2:21" ht="16" thickBot="1" x14ac:dyDescent="0.4">
      <c r="B24" s="18" t="s">
        <v>1</v>
      </c>
      <c r="C24" s="21">
        <f>3-1</f>
        <v>2</v>
      </c>
      <c r="D24" s="37">
        <f>SUMSQ(D17:F17)/9-I18</f>
        <v>9.6296296284492655E-5</v>
      </c>
      <c r="E24" s="37">
        <f>D24/C24</f>
        <v>4.8148148142246328E-5</v>
      </c>
      <c r="F24" s="38">
        <f>E24/E29</f>
        <v>1.882148544723675E-3</v>
      </c>
      <c r="G24" s="23">
        <f>FINV(G23,C24,C29)</f>
        <v>3.6337234675916301</v>
      </c>
      <c r="H24" s="23">
        <f>FINV(H23,C24,C29)</f>
        <v>6.2262352803113821</v>
      </c>
      <c r="I24" s="21" t="s">
        <v>116</v>
      </c>
      <c r="K24" s="28" t="s">
        <v>87</v>
      </c>
      <c r="L24" s="1">
        <v>1.2966666666666666</v>
      </c>
      <c r="M24" s="29"/>
      <c r="O24" s="28" t="s">
        <v>90</v>
      </c>
      <c r="P24" s="39">
        <v>1.52</v>
      </c>
      <c r="Q24" s="34" t="s">
        <v>135</v>
      </c>
      <c r="R24" s="39">
        <f>P24+M$34</f>
        <v>1.7881696197920718</v>
      </c>
      <c r="T24" s="1"/>
      <c r="U24" s="1"/>
    </row>
    <row r="25" spans="2:21" ht="16" thickBot="1" x14ac:dyDescent="0.4">
      <c r="B25" s="18" t="s">
        <v>0</v>
      </c>
      <c r="C25" s="21">
        <f>3*3-1</f>
        <v>8</v>
      </c>
      <c r="D25" s="23">
        <f>SUMSQ(G8:G16)/3-I18</f>
        <v>0.6597407407407303</v>
      </c>
      <c r="E25" s="23">
        <f t="shared" ref="E25:E29" si="6">D25/C25</f>
        <v>8.2467592592591288E-2</v>
      </c>
      <c r="F25" s="23">
        <f>E25/E29</f>
        <v>3.2237223106992183</v>
      </c>
      <c r="G25" s="23">
        <f>FINV(G23,C25,C29)</f>
        <v>2.5910961798744014</v>
      </c>
      <c r="H25" s="23">
        <f>FINV(H23,C25,C29)</f>
        <v>3.8895721399261927</v>
      </c>
      <c r="I25" s="21" t="s">
        <v>118</v>
      </c>
      <c r="K25" s="28" t="s">
        <v>88</v>
      </c>
      <c r="L25" s="1">
        <v>1.4366666666666665</v>
      </c>
      <c r="M25" s="29"/>
      <c r="O25" s="28" t="s">
        <v>91</v>
      </c>
      <c r="P25" s="39">
        <v>1.43</v>
      </c>
      <c r="Q25" s="34" t="s">
        <v>134</v>
      </c>
      <c r="R25" s="39">
        <f t="shared" ref="R25:R26" si="7">P25+M$34</f>
        <v>1.6981696197920717</v>
      </c>
      <c r="T25" s="1"/>
      <c r="U25" s="1"/>
    </row>
    <row r="26" spans="2:21" ht="16" thickBot="1" x14ac:dyDescent="0.4">
      <c r="B26" s="18" t="s">
        <v>105</v>
      </c>
      <c r="C26" s="21">
        <f>3-1</f>
        <v>2</v>
      </c>
      <c r="D26" s="23">
        <f>SUMSQ(P10:P12)/9-I18</f>
        <v>0.1536518518518335</v>
      </c>
      <c r="E26" s="23">
        <f t="shared" si="6"/>
        <v>7.6825925925916749E-2</v>
      </c>
      <c r="F26" s="23">
        <f>E26/E29</f>
        <v>3.0031851744603135</v>
      </c>
      <c r="G26" s="23">
        <f>FINV(G23,C26,C29)</f>
        <v>3.6337234675916301</v>
      </c>
      <c r="H26" s="23">
        <f>FINV(H23,C26,C29)</f>
        <v>6.2262352803113821</v>
      </c>
      <c r="I26" s="21" t="s">
        <v>116</v>
      </c>
      <c r="K26" s="28" t="s">
        <v>89</v>
      </c>
      <c r="L26" s="1">
        <v>1.471111111111111</v>
      </c>
      <c r="M26" s="29"/>
      <c r="O26" s="28" t="s">
        <v>92</v>
      </c>
      <c r="P26" s="39">
        <v>1.25</v>
      </c>
      <c r="Q26" s="34" t="s">
        <v>134</v>
      </c>
      <c r="R26" s="39">
        <f t="shared" si="7"/>
        <v>1.5181696197920718</v>
      </c>
      <c r="T26" s="1"/>
      <c r="U26" s="1"/>
    </row>
    <row r="27" spans="2:21" ht="16" thickBot="1" x14ac:dyDescent="0.4">
      <c r="B27" s="18" t="s">
        <v>106</v>
      </c>
      <c r="C27" s="21">
        <f>3-1</f>
        <v>2</v>
      </c>
      <c r="D27" s="23">
        <f>SUMSQ(M13:O13)/9-I18</f>
        <v>0.34271851851850244</v>
      </c>
      <c r="E27" s="23">
        <f t="shared" si="6"/>
        <v>0.17135925925925122</v>
      </c>
      <c r="F27" s="23">
        <f>E27/E29</f>
        <v>6.6985666714923306</v>
      </c>
      <c r="G27" s="23">
        <f>FINV(G23,C27,C29)</f>
        <v>3.6337234675916301</v>
      </c>
      <c r="H27" s="23">
        <f>FINV(H23,C27,C29)</f>
        <v>6.2262352803113821</v>
      </c>
      <c r="I27" s="21" t="s">
        <v>117</v>
      </c>
      <c r="K27" s="31" t="s">
        <v>121</v>
      </c>
      <c r="L27" s="32" t="s">
        <v>122</v>
      </c>
      <c r="M27" s="33"/>
      <c r="O27" s="31" t="s">
        <v>121</v>
      </c>
      <c r="P27" s="24">
        <v>0.27</v>
      </c>
      <c r="Q27" s="35"/>
    </row>
    <row r="28" spans="2:21" ht="15" thickBot="1" x14ac:dyDescent="0.4">
      <c r="B28" s="18" t="s">
        <v>107</v>
      </c>
      <c r="C28" s="21">
        <f>(3-1)*(3-1)</f>
        <v>4</v>
      </c>
      <c r="D28" s="23">
        <f>D25-D26-D27</f>
        <v>0.16337037037039437</v>
      </c>
      <c r="E28" s="23">
        <f t="shared" si="6"/>
        <v>4.0842592592598592E-2</v>
      </c>
      <c r="F28" s="23">
        <f>E28/E29</f>
        <v>1.5965686984221148</v>
      </c>
      <c r="G28" s="23">
        <f>FINV(G23,C28,C29)</f>
        <v>3.0069172799243447</v>
      </c>
      <c r="H28" s="23">
        <f>FINV(H23,C28,C29)</f>
        <v>4.772577999723211</v>
      </c>
      <c r="I28" s="21" t="s">
        <v>116</v>
      </c>
    </row>
    <row r="29" spans="2:21" ht="15" thickBot="1" x14ac:dyDescent="0.4">
      <c r="B29" s="18" t="s">
        <v>100</v>
      </c>
      <c r="C29" s="21">
        <f>C30-C24-C25</f>
        <v>16</v>
      </c>
      <c r="D29" s="23">
        <f>D30-D24-D25</f>
        <v>0.40930370370370639</v>
      </c>
      <c r="E29" s="23">
        <f t="shared" si="6"/>
        <v>2.5581481481481649E-2</v>
      </c>
      <c r="F29" s="23"/>
      <c r="G29" s="23"/>
      <c r="H29" s="23"/>
      <c r="I29" s="21"/>
    </row>
    <row r="30" spans="2:21" ht="15" thickBot="1" x14ac:dyDescent="0.4">
      <c r="B30" s="18" t="s">
        <v>2</v>
      </c>
      <c r="C30" s="21">
        <f>3*3*3-1</f>
        <v>26</v>
      </c>
      <c r="D30" s="23">
        <f>SUMSQ(D8:F16)-I18</f>
        <v>1.0691407407407212</v>
      </c>
      <c r="E30" s="23"/>
      <c r="F30" s="23"/>
      <c r="G30" s="23"/>
      <c r="H30" s="23"/>
      <c r="I30" s="21"/>
    </row>
    <row r="31" spans="2:21" x14ac:dyDescent="0.35">
      <c r="B31" s="40"/>
    </row>
    <row r="33" spans="11:14" x14ac:dyDescent="0.35">
      <c r="K33" t="s">
        <v>124</v>
      </c>
      <c r="L33" t="s">
        <v>125</v>
      </c>
      <c r="M33" t="s">
        <v>126</v>
      </c>
    </row>
    <row r="34" spans="11:14" ht="15" thickBot="1" x14ac:dyDescent="0.4">
      <c r="K34" s="1">
        <f>SQRT(E29/9)</f>
        <v>5.3314039720093798E-2</v>
      </c>
      <c r="L34">
        <v>5.03</v>
      </c>
      <c r="M34" s="1">
        <f>K34*L34</f>
        <v>0.26816961979207182</v>
      </c>
    </row>
    <row r="35" spans="11:14" ht="15" thickBot="1" x14ac:dyDescent="0.4">
      <c r="K35" s="26" t="s">
        <v>127</v>
      </c>
      <c r="L35" s="15" t="s">
        <v>84</v>
      </c>
      <c r="M35" s="15" t="s">
        <v>128</v>
      </c>
    </row>
    <row r="36" spans="11:14" ht="15" thickBot="1" x14ac:dyDescent="0.4">
      <c r="K36" s="18" t="s">
        <v>7</v>
      </c>
      <c r="L36" s="27">
        <v>1.41</v>
      </c>
      <c r="M36" s="30"/>
      <c r="N36" s="1"/>
    </row>
    <row r="37" spans="11:14" ht="15" thickBot="1" x14ac:dyDescent="0.4">
      <c r="K37" s="18" t="s">
        <v>8</v>
      </c>
      <c r="L37" s="27">
        <v>1.3499999999999999</v>
      </c>
      <c r="M37" s="30"/>
      <c r="N37" s="1"/>
    </row>
    <row r="38" spans="11:14" ht="15" thickBot="1" x14ac:dyDescent="0.4">
      <c r="K38" s="18" t="s">
        <v>9</v>
      </c>
      <c r="L38" s="27">
        <v>1.1300000000000001</v>
      </c>
      <c r="M38" s="30"/>
      <c r="N38" s="1"/>
    </row>
    <row r="39" spans="11:14" ht="15" thickBot="1" x14ac:dyDescent="0.4">
      <c r="K39" s="18" t="s">
        <v>10</v>
      </c>
      <c r="L39" s="27">
        <v>1.4266666666666667</v>
      </c>
      <c r="M39" s="30"/>
      <c r="N39" s="1"/>
    </row>
    <row r="40" spans="11:14" ht="15" thickBot="1" x14ac:dyDescent="0.4">
      <c r="K40" s="18" t="s">
        <v>11</v>
      </c>
      <c r="L40" s="27">
        <v>1.5033333333333332</v>
      </c>
      <c r="M40" s="30"/>
      <c r="N40" s="1"/>
    </row>
    <row r="41" spans="11:14" ht="15" thickBot="1" x14ac:dyDescent="0.4">
      <c r="K41" s="18" t="s">
        <v>12</v>
      </c>
      <c r="L41" s="27">
        <v>1.3800000000000001</v>
      </c>
      <c r="M41" s="30"/>
      <c r="N41" s="1"/>
    </row>
    <row r="42" spans="11:14" ht="15" thickBot="1" x14ac:dyDescent="0.4">
      <c r="K42" s="18" t="s">
        <v>13</v>
      </c>
      <c r="L42" s="27">
        <v>1.7233333333333334</v>
      </c>
      <c r="M42" s="30"/>
      <c r="N42" s="1"/>
    </row>
    <row r="43" spans="11:14" ht="15" thickBot="1" x14ac:dyDescent="0.4">
      <c r="K43" s="18" t="s">
        <v>14</v>
      </c>
      <c r="L43" s="27">
        <v>1.45</v>
      </c>
      <c r="M43" s="30"/>
      <c r="N43" s="1"/>
    </row>
    <row r="44" spans="11:14" ht="15" thickBot="1" x14ac:dyDescent="0.4">
      <c r="K44" s="18" t="s">
        <v>15</v>
      </c>
      <c r="L44" s="27">
        <v>1.24</v>
      </c>
      <c r="M44" s="30"/>
      <c r="N44" s="1"/>
    </row>
    <row r="45" spans="11:14" x14ac:dyDescent="0.35">
      <c r="K45" s="22" t="s">
        <v>121</v>
      </c>
      <c r="L45" s="36" t="s">
        <v>122</v>
      </c>
      <c r="N45" s="1"/>
    </row>
  </sheetData>
  <sortState xmlns:xlrd2="http://schemas.microsoft.com/office/spreadsheetml/2017/richdata2" ref="T24:T27">
    <sortCondition ref="T24:T27"/>
  </sortState>
  <mergeCells count="14">
    <mergeCell ref="D6:F6"/>
    <mergeCell ref="H6:H7"/>
    <mergeCell ref="P8:P9"/>
    <mergeCell ref="M8:O8"/>
    <mergeCell ref="L8:L9"/>
    <mergeCell ref="L7:P7"/>
    <mergeCell ref="G22:H22"/>
    <mergeCell ref="I22:I23"/>
    <mergeCell ref="D21:H21"/>
    <mergeCell ref="B22:B23"/>
    <mergeCell ref="C22:C23"/>
    <mergeCell ref="D22:D23"/>
    <mergeCell ref="E22:E23"/>
    <mergeCell ref="F22:F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Q45"/>
  <sheetViews>
    <sheetView tabSelected="1" topLeftCell="B1" workbookViewId="0">
      <selection activeCell="R34" sqref="R34"/>
    </sheetView>
  </sheetViews>
  <sheetFormatPr defaultRowHeight="14.5" x14ac:dyDescent="0.35"/>
  <cols>
    <col min="3" max="3" width="11.453125" customWidth="1"/>
    <col min="5" max="5" width="10.26953125" customWidth="1"/>
    <col min="7" max="7" width="11.26953125" bestFit="1" customWidth="1"/>
    <col min="11" max="11" width="13.81640625" customWidth="1"/>
  </cols>
  <sheetData>
    <row r="3" spans="3:17" x14ac:dyDescent="0.35">
      <c r="E3" t="s">
        <v>20</v>
      </c>
    </row>
    <row r="6" spans="3:17" ht="15" thickBot="1" x14ac:dyDescent="0.4">
      <c r="C6" s="10" t="s">
        <v>0</v>
      </c>
      <c r="D6" s="99" t="s">
        <v>1</v>
      </c>
      <c r="E6" s="102"/>
      <c r="F6" s="100"/>
      <c r="G6" s="11" t="s">
        <v>63</v>
      </c>
      <c r="H6" s="103" t="s">
        <v>62</v>
      </c>
    </row>
    <row r="7" spans="3:17" ht="15" thickBot="1" x14ac:dyDescent="0.4">
      <c r="C7" s="12"/>
      <c r="D7" s="13" t="s">
        <v>3</v>
      </c>
      <c r="E7" s="13" t="s">
        <v>4</v>
      </c>
      <c r="F7" s="13" t="s">
        <v>5</v>
      </c>
      <c r="G7" s="14"/>
      <c r="H7" s="104"/>
      <c r="L7" s="83" t="s">
        <v>83</v>
      </c>
      <c r="M7" s="84"/>
      <c r="N7" s="84"/>
      <c r="O7" s="84"/>
      <c r="P7" s="85"/>
    </row>
    <row r="8" spans="3:17" ht="15" thickBot="1" x14ac:dyDescent="0.4">
      <c r="C8" s="10" t="s">
        <v>7</v>
      </c>
      <c r="D8" s="16">
        <v>7.3</v>
      </c>
      <c r="E8" s="16">
        <v>7.99</v>
      </c>
      <c r="F8" s="16">
        <v>7.65</v>
      </c>
      <c r="G8" s="16">
        <f>SUM(D8:F8)</f>
        <v>22.939999999999998</v>
      </c>
      <c r="H8" s="17">
        <f>AVERAGE(D8:F8)</f>
        <v>7.6466666666666656</v>
      </c>
      <c r="L8" s="86" t="s">
        <v>85</v>
      </c>
      <c r="M8" s="83" t="s">
        <v>86</v>
      </c>
      <c r="N8" s="84"/>
      <c r="O8" s="85"/>
      <c r="P8" s="86" t="s">
        <v>63</v>
      </c>
    </row>
    <row r="9" spans="3:17" ht="15" thickBot="1" x14ac:dyDescent="0.4">
      <c r="C9" s="10" t="s">
        <v>8</v>
      </c>
      <c r="D9" s="16">
        <v>7.16</v>
      </c>
      <c r="E9" s="16">
        <v>7.02</v>
      </c>
      <c r="F9" s="16">
        <v>6.08</v>
      </c>
      <c r="G9" s="16">
        <f t="shared" ref="G9:G17" si="0">SUM(D9:F9)</f>
        <v>20.259999999999998</v>
      </c>
      <c r="H9" s="17">
        <f t="shared" ref="H9:H16" si="1">AVERAGE(D9:F9)</f>
        <v>6.753333333333333</v>
      </c>
      <c r="L9" s="87"/>
      <c r="M9" s="19" t="s">
        <v>90</v>
      </c>
      <c r="N9" s="19" t="s">
        <v>91</v>
      </c>
      <c r="O9" s="19" t="s">
        <v>92</v>
      </c>
      <c r="P9" s="87"/>
      <c r="Q9" s="20" t="s">
        <v>84</v>
      </c>
    </row>
    <row r="10" spans="3:17" ht="15" thickBot="1" x14ac:dyDescent="0.4">
      <c r="C10" s="10" t="s">
        <v>9</v>
      </c>
      <c r="D10" s="16">
        <v>5.86</v>
      </c>
      <c r="E10" s="16">
        <v>6.7</v>
      </c>
      <c r="F10" s="16">
        <v>7.15</v>
      </c>
      <c r="G10" s="16">
        <f t="shared" si="0"/>
        <v>19.71</v>
      </c>
      <c r="H10" s="17">
        <f t="shared" si="1"/>
        <v>6.57</v>
      </c>
      <c r="L10" s="18" t="s">
        <v>87</v>
      </c>
      <c r="M10" s="16">
        <f>G8</f>
        <v>22.939999999999998</v>
      </c>
      <c r="N10" s="21">
        <f>G9</f>
        <v>20.259999999999998</v>
      </c>
      <c r="O10" s="21">
        <f>G10</f>
        <v>19.71</v>
      </c>
      <c r="P10" s="21">
        <f>SUM(M10:O10)</f>
        <v>62.91</v>
      </c>
      <c r="Q10" s="1">
        <f>P10/9</f>
        <v>6.9899999999999993</v>
      </c>
    </row>
    <row r="11" spans="3:17" ht="15" thickBot="1" x14ac:dyDescent="0.4">
      <c r="C11" s="10" t="s">
        <v>10</v>
      </c>
      <c r="D11" s="16">
        <v>7.75</v>
      </c>
      <c r="E11" s="16">
        <v>7.88</v>
      </c>
      <c r="F11" s="16">
        <v>9.5399999999999991</v>
      </c>
      <c r="G11" s="16">
        <f t="shared" si="0"/>
        <v>25.169999999999998</v>
      </c>
      <c r="H11" s="17">
        <f t="shared" si="1"/>
        <v>8.3899999999999988</v>
      </c>
      <c r="L11" s="18" t="s">
        <v>88</v>
      </c>
      <c r="M11" s="21">
        <f>G11</f>
        <v>25.169999999999998</v>
      </c>
      <c r="N11" s="21">
        <f>G12</f>
        <v>22.95</v>
      </c>
      <c r="O11" s="21">
        <f>G13</f>
        <v>19.14</v>
      </c>
      <c r="P11" s="21">
        <f t="shared" ref="P11:P12" si="2">SUM(M11:O11)</f>
        <v>67.259999999999991</v>
      </c>
      <c r="Q11" s="1">
        <f t="shared" ref="Q11:Q12" si="3">P11/9</f>
        <v>7.4733333333333327</v>
      </c>
    </row>
    <row r="12" spans="3:17" ht="15" thickBot="1" x14ac:dyDescent="0.4">
      <c r="C12" s="10" t="s">
        <v>11</v>
      </c>
      <c r="D12" s="16">
        <v>7.43</v>
      </c>
      <c r="E12" s="16">
        <v>7.59</v>
      </c>
      <c r="F12" s="16">
        <v>7.93</v>
      </c>
      <c r="G12" s="16">
        <f t="shared" si="0"/>
        <v>22.95</v>
      </c>
      <c r="H12" s="17">
        <f t="shared" si="1"/>
        <v>7.6499999999999995</v>
      </c>
      <c r="L12" s="18" t="s">
        <v>89</v>
      </c>
      <c r="M12" s="21">
        <f>G14</f>
        <v>34.21</v>
      </c>
      <c r="N12" s="21">
        <f>G15</f>
        <v>20.62</v>
      </c>
      <c r="O12" s="21">
        <f>G16</f>
        <v>19.57</v>
      </c>
      <c r="P12" s="21">
        <f t="shared" si="2"/>
        <v>74.400000000000006</v>
      </c>
      <c r="Q12" s="1">
        <f t="shared" si="3"/>
        <v>8.2666666666666675</v>
      </c>
    </row>
    <row r="13" spans="3:17" ht="15" thickBot="1" x14ac:dyDescent="0.4">
      <c r="C13" s="10" t="s">
        <v>12</v>
      </c>
      <c r="D13" s="16">
        <v>6.59</v>
      </c>
      <c r="E13" s="16">
        <v>6.3</v>
      </c>
      <c r="F13" s="16">
        <v>6.25</v>
      </c>
      <c r="G13" s="16">
        <f t="shared" si="0"/>
        <v>19.14</v>
      </c>
      <c r="H13" s="17">
        <f t="shared" si="1"/>
        <v>6.38</v>
      </c>
      <c r="L13" s="18" t="s">
        <v>2</v>
      </c>
      <c r="M13" s="21">
        <f>SUM(M10:M12)</f>
        <v>82.32</v>
      </c>
      <c r="N13" s="21">
        <f t="shared" ref="N13:O13" si="4">SUM(N10:N12)</f>
        <v>63.83</v>
      </c>
      <c r="O13" s="21">
        <f t="shared" si="4"/>
        <v>58.42</v>
      </c>
      <c r="P13" s="21">
        <f>SUM(M13:O13)</f>
        <v>204.57</v>
      </c>
    </row>
    <row r="14" spans="3:17" x14ac:dyDescent="0.35">
      <c r="C14" s="10" t="s">
        <v>13</v>
      </c>
      <c r="D14" s="16">
        <v>12.89</v>
      </c>
      <c r="E14" s="16">
        <v>10.64</v>
      </c>
      <c r="F14" s="16">
        <v>10.68</v>
      </c>
      <c r="G14" s="16">
        <f t="shared" si="0"/>
        <v>34.21</v>
      </c>
      <c r="H14" s="17">
        <f t="shared" si="1"/>
        <v>11.403333333333334</v>
      </c>
      <c r="L14" s="22" t="s">
        <v>84</v>
      </c>
      <c r="M14" s="1">
        <f>M13/9</f>
        <v>9.1466666666666665</v>
      </c>
      <c r="N14" s="1">
        <f t="shared" ref="N14:O14" si="5">N13/9</f>
        <v>7.0922222222222224</v>
      </c>
      <c r="O14" s="1">
        <f t="shared" si="5"/>
        <v>6.4911111111111115</v>
      </c>
    </row>
    <row r="15" spans="3:17" x14ac:dyDescent="0.35">
      <c r="C15" s="10" t="s">
        <v>14</v>
      </c>
      <c r="D15" s="16">
        <v>6.39</v>
      </c>
      <c r="E15" s="16">
        <v>7.2</v>
      </c>
      <c r="F15" s="16">
        <v>7.03</v>
      </c>
      <c r="G15" s="16">
        <f t="shared" si="0"/>
        <v>20.62</v>
      </c>
      <c r="H15" s="17">
        <f t="shared" si="1"/>
        <v>6.873333333333334</v>
      </c>
    </row>
    <row r="16" spans="3:17" x14ac:dyDescent="0.35">
      <c r="C16" s="10" t="s">
        <v>15</v>
      </c>
      <c r="D16" s="16">
        <v>6.07</v>
      </c>
      <c r="E16" s="16">
        <v>6.43</v>
      </c>
      <c r="F16" s="16">
        <v>7.07</v>
      </c>
      <c r="G16" s="16">
        <f t="shared" si="0"/>
        <v>19.57</v>
      </c>
      <c r="H16" s="17">
        <f t="shared" si="1"/>
        <v>6.5233333333333334</v>
      </c>
    </row>
    <row r="17" spans="3:10" x14ac:dyDescent="0.35">
      <c r="C17" s="13" t="s">
        <v>6</v>
      </c>
      <c r="D17" s="16">
        <f>SUM(D8:D16)</f>
        <v>67.44</v>
      </c>
      <c r="E17" s="16">
        <f>SUM(E8:E16)</f>
        <v>67.75</v>
      </c>
      <c r="F17" s="16">
        <f>SUM(F8:F16)</f>
        <v>69.38</v>
      </c>
      <c r="G17" s="16">
        <f t="shared" si="0"/>
        <v>204.57</v>
      </c>
      <c r="H17" s="16"/>
      <c r="I17" t="s">
        <v>82</v>
      </c>
    </row>
    <row r="18" spans="3:10" x14ac:dyDescent="0.35">
      <c r="I18">
        <f>((G17^2)/(9*3))</f>
        <v>1549.9586999999999</v>
      </c>
    </row>
    <row r="21" spans="3:10" ht="15" thickBot="1" x14ac:dyDescent="0.4">
      <c r="E21" s="88" t="s">
        <v>108</v>
      </c>
      <c r="F21" s="88"/>
      <c r="G21" s="88"/>
      <c r="H21" s="88"/>
      <c r="I21" s="88"/>
    </row>
    <row r="22" spans="3:10" ht="15" thickBot="1" x14ac:dyDescent="0.4">
      <c r="C22" s="86" t="s">
        <v>93</v>
      </c>
      <c r="D22" s="86" t="s">
        <v>94</v>
      </c>
      <c r="E22" s="86" t="s">
        <v>95</v>
      </c>
      <c r="F22" s="86" t="s">
        <v>96</v>
      </c>
      <c r="G22" s="86" t="s">
        <v>97</v>
      </c>
      <c r="H22" s="83" t="s">
        <v>98</v>
      </c>
      <c r="I22" s="85"/>
      <c r="J22" s="101" t="s">
        <v>99</v>
      </c>
    </row>
    <row r="23" spans="3:10" ht="15" thickBot="1" x14ac:dyDescent="0.4">
      <c r="C23" s="87"/>
      <c r="D23" s="87"/>
      <c r="E23" s="87"/>
      <c r="F23" s="87"/>
      <c r="G23" s="87"/>
      <c r="H23" s="19">
        <v>0.05</v>
      </c>
      <c r="I23" s="19">
        <v>0.01</v>
      </c>
      <c r="J23" s="87"/>
    </row>
    <row r="24" spans="3:10" ht="15" thickBot="1" x14ac:dyDescent="0.4">
      <c r="C24" s="18" t="s">
        <v>1</v>
      </c>
      <c r="D24" s="21">
        <f>3-1</f>
        <v>2</v>
      </c>
      <c r="E24" s="23">
        <f>SUMSQ(D17:F17)/9-I18</f>
        <v>0.2413555555556286</v>
      </c>
      <c r="F24" s="23">
        <f>E24/D24</f>
        <v>0.1206777777778143</v>
      </c>
      <c r="G24" s="23">
        <f>F24/F29</f>
        <v>0.24354816556842376</v>
      </c>
      <c r="H24" s="23">
        <f>FINV(H23,D24,D29)</f>
        <v>3.6337234675916301</v>
      </c>
      <c r="I24" s="23">
        <f>FINV(I23,D24,D29)</f>
        <v>6.2262352803113821</v>
      </c>
      <c r="J24" s="21" t="s">
        <v>116</v>
      </c>
    </row>
    <row r="25" spans="3:10" ht="15" thickBot="1" x14ac:dyDescent="0.4">
      <c r="C25" s="18" t="s">
        <v>0</v>
      </c>
      <c r="D25" s="21">
        <f>3*3-1</f>
        <v>8</v>
      </c>
      <c r="E25" s="23">
        <f>SUMSQ(G8:G16)/3-I18</f>
        <v>60.127866666666705</v>
      </c>
      <c r="F25" s="23">
        <f t="shared" ref="F25:F29" si="6">E25/D25</f>
        <v>7.5159833333333381</v>
      </c>
      <c r="G25" s="23">
        <f>F25/F29</f>
        <v>15.168525531240812</v>
      </c>
      <c r="H25" s="23">
        <f>FINV(H23,D25,D29)</f>
        <v>2.5910961798744014</v>
      </c>
      <c r="I25" s="23">
        <f>FINV(I23,D25,D29)</f>
        <v>3.8895721399261927</v>
      </c>
      <c r="J25" s="21" t="s">
        <v>117</v>
      </c>
    </row>
    <row r="26" spans="3:10" ht="15" thickBot="1" x14ac:dyDescent="0.4">
      <c r="C26" s="18" t="s">
        <v>105</v>
      </c>
      <c r="D26" s="21">
        <f>3-1</f>
        <v>2</v>
      </c>
      <c r="E26" s="23">
        <f>SUMSQ(P10:P12)/9-I18</f>
        <v>7.4785999999999149</v>
      </c>
      <c r="F26" s="23">
        <f t="shared" si="6"/>
        <v>3.7392999999999574</v>
      </c>
      <c r="G26" s="23">
        <f>F26/F29</f>
        <v>7.5465398209994374</v>
      </c>
      <c r="H26" s="23">
        <f>FINV(H23,D26,D29)</f>
        <v>3.6337234675916301</v>
      </c>
      <c r="I26" s="23">
        <f>FINV(I23,D26,D29)</f>
        <v>6.2262352803113821</v>
      </c>
      <c r="J26" s="21" t="s">
        <v>117</v>
      </c>
    </row>
    <row r="27" spans="3:10" ht="15" thickBot="1" x14ac:dyDescent="0.4">
      <c r="C27" s="18" t="s">
        <v>106</v>
      </c>
      <c r="D27" s="21">
        <f>3-1</f>
        <v>2</v>
      </c>
      <c r="E27" s="23">
        <f>SUMSQ(M13:O13)/9-I18</f>
        <v>34.90215555555551</v>
      </c>
      <c r="F27" s="23">
        <f t="shared" si="6"/>
        <v>17.451077777777755</v>
      </c>
      <c r="G27" s="23">
        <f>F27/F29</f>
        <v>35.219226424560667</v>
      </c>
      <c r="H27" s="23">
        <f>FINV(H23,D27,D29)</f>
        <v>3.6337234675916301</v>
      </c>
      <c r="I27" s="23">
        <f>FINV(I23,D27,D29)</f>
        <v>6.2262352803113821</v>
      </c>
      <c r="J27" s="21" t="s">
        <v>117</v>
      </c>
    </row>
    <row r="28" spans="3:10" ht="15" thickBot="1" x14ac:dyDescent="0.4">
      <c r="C28" s="18" t="s">
        <v>107</v>
      </c>
      <c r="D28" s="21">
        <f>(3-1)*(3-1)</f>
        <v>4</v>
      </c>
      <c r="E28" s="23">
        <f>E25-E26-E27</f>
        <v>17.74711111111128</v>
      </c>
      <c r="F28" s="23">
        <f t="shared" si="6"/>
        <v>4.4367777777778201</v>
      </c>
      <c r="G28" s="23">
        <f>F28/F29</f>
        <v>8.9541679397015734</v>
      </c>
      <c r="H28" s="23">
        <f>FINV(H23,D28,D29)</f>
        <v>3.0069172799243447</v>
      </c>
      <c r="I28" s="23">
        <f>FINV(I23,D28,D29)</f>
        <v>4.772577999723211</v>
      </c>
      <c r="J28" s="21" t="s">
        <v>117</v>
      </c>
    </row>
    <row r="29" spans="3:10" ht="15" thickBot="1" x14ac:dyDescent="0.4">
      <c r="C29" s="18" t="s">
        <v>100</v>
      </c>
      <c r="D29" s="21">
        <f>D30-D24-D25</f>
        <v>16</v>
      </c>
      <c r="E29" s="23">
        <f>E30-E24-E25</f>
        <v>7.9279777777778691</v>
      </c>
      <c r="F29" s="23">
        <f t="shared" si="6"/>
        <v>0.49549861111111682</v>
      </c>
      <c r="G29" s="23"/>
      <c r="H29" s="23"/>
      <c r="I29" s="23"/>
      <c r="J29" s="21"/>
    </row>
    <row r="30" spans="3:10" ht="15" thickBot="1" x14ac:dyDescent="0.4">
      <c r="C30" s="18" t="s">
        <v>2</v>
      </c>
      <c r="D30" s="21">
        <f>3*3*3-1</f>
        <v>26</v>
      </c>
      <c r="E30" s="23">
        <f>SUMSQ(D8:F16)-I18</f>
        <v>68.297200000000203</v>
      </c>
      <c r="F30" s="23"/>
      <c r="G30" s="23"/>
      <c r="H30" s="23"/>
      <c r="I30" s="23"/>
      <c r="J30" s="21"/>
    </row>
    <row r="33" spans="3:13" x14ac:dyDescent="0.35">
      <c r="K33" t="s">
        <v>124</v>
      </c>
      <c r="L33" t="s">
        <v>125</v>
      </c>
      <c r="M33" t="s">
        <v>126</v>
      </c>
    </row>
    <row r="34" spans="3:13" ht="15" thickBot="1" x14ac:dyDescent="0.4">
      <c r="C34" t="s">
        <v>119</v>
      </c>
      <c r="K34" s="1">
        <f>SQRT(F29/3)</f>
        <v>0.40640645135591241</v>
      </c>
      <c r="L34">
        <v>5.03</v>
      </c>
      <c r="M34" s="1">
        <f>K34*L34</f>
        <v>2.0442244503202396</v>
      </c>
    </row>
    <row r="35" spans="3:13" ht="16" thickBot="1" x14ac:dyDescent="0.4">
      <c r="C35" s="24" t="s">
        <v>141</v>
      </c>
      <c r="D35" s="24" t="s">
        <v>84</v>
      </c>
      <c r="E35" s="25" t="s">
        <v>120</v>
      </c>
      <c r="K35" s="26" t="s">
        <v>127</v>
      </c>
      <c r="L35" s="15" t="s">
        <v>84</v>
      </c>
      <c r="M35" s="15" t="s">
        <v>128</v>
      </c>
    </row>
    <row r="36" spans="3:13" ht="16" thickBot="1" x14ac:dyDescent="0.4">
      <c r="C36" s="28" t="s">
        <v>87</v>
      </c>
      <c r="D36" s="1">
        <v>6.9899999999999993</v>
      </c>
      <c r="E36" s="29" t="s">
        <v>134</v>
      </c>
      <c r="F36" s="1">
        <f>D36+M$34</f>
        <v>9.034224450320238</v>
      </c>
      <c r="H36" s="1"/>
      <c r="I36" s="1"/>
      <c r="K36" s="18" t="s">
        <v>7</v>
      </c>
      <c r="L36" s="27">
        <f t="shared" ref="L36:L44" si="7">H8</f>
        <v>7.6466666666666656</v>
      </c>
      <c r="M36" s="30" t="s">
        <v>137</v>
      </c>
    </row>
    <row r="37" spans="3:13" ht="16" thickBot="1" x14ac:dyDescent="0.4">
      <c r="C37" s="28" t="s">
        <v>88</v>
      </c>
      <c r="D37" s="1">
        <v>7.4733333333333327</v>
      </c>
      <c r="E37" s="29" t="s">
        <v>134</v>
      </c>
      <c r="F37" s="1">
        <f t="shared" ref="F37:F38" si="8">D37+M$34</f>
        <v>9.5175577836535723</v>
      </c>
      <c r="H37" s="1"/>
      <c r="I37" s="1"/>
      <c r="K37" s="18" t="s">
        <v>8</v>
      </c>
      <c r="L37" s="27">
        <f t="shared" si="7"/>
        <v>6.753333333333333</v>
      </c>
      <c r="M37" s="30" t="s">
        <v>136</v>
      </c>
    </row>
    <row r="38" spans="3:13" ht="16" thickBot="1" x14ac:dyDescent="0.4">
      <c r="C38" s="28" t="s">
        <v>89</v>
      </c>
      <c r="D38" s="1">
        <v>8.2666666666666675</v>
      </c>
      <c r="E38" s="29" t="s">
        <v>136</v>
      </c>
      <c r="F38" s="1">
        <f t="shared" si="8"/>
        <v>10.310891116986907</v>
      </c>
      <c r="H38" s="1"/>
      <c r="I38" s="1"/>
      <c r="J38" s="1"/>
      <c r="K38" s="18" t="s">
        <v>9</v>
      </c>
      <c r="L38" s="27">
        <f t="shared" si="7"/>
        <v>6.57</v>
      </c>
      <c r="M38" s="30" t="s">
        <v>136</v>
      </c>
    </row>
    <row r="39" spans="3:13" ht="16" thickBot="1" x14ac:dyDescent="0.4">
      <c r="C39" s="31" t="s">
        <v>121</v>
      </c>
      <c r="D39" s="32">
        <f>M34</f>
        <v>2.0442244503202396</v>
      </c>
      <c r="E39" s="33"/>
      <c r="K39" s="18" t="s">
        <v>10</v>
      </c>
      <c r="L39" s="27">
        <f t="shared" si="7"/>
        <v>8.3899999999999988</v>
      </c>
      <c r="M39" s="30" t="s">
        <v>146</v>
      </c>
    </row>
    <row r="40" spans="3:13" ht="15" thickBot="1" x14ac:dyDescent="0.4">
      <c r="K40" s="18" t="s">
        <v>11</v>
      </c>
      <c r="L40" s="27">
        <f t="shared" si="7"/>
        <v>7.6499999999999995</v>
      </c>
      <c r="M40" s="30" t="s">
        <v>137</v>
      </c>
    </row>
    <row r="41" spans="3:13" ht="16" thickBot="1" x14ac:dyDescent="0.4">
      <c r="C41" s="24" t="s">
        <v>142</v>
      </c>
      <c r="D41" s="24" t="s">
        <v>84</v>
      </c>
      <c r="E41" s="25" t="s">
        <v>123</v>
      </c>
      <c r="K41" s="18" t="s">
        <v>12</v>
      </c>
      <c r="L41" s="27">
        <f t="shared" si="7"/>
        <v>6.38</v>
      </c>
      <c r="M41" s="30" t="s">
        <v>134</v>
      </c>
    </row>
    <row r="42" spans="3:13" ht="16" thickBot="1" x14ac:dyDescent="0.4">
      <c r="C42" s="28" t="s">
        <v>90</v>
      </c>
      <c r="D42" s="1">
        <f>M14</f>
        <v>9.1466666666666665</v>
      </c>
      <c r="E42" s="34" t="s">
        <v>136</v>
      </c>
      <c r="F42" s="1">
        <f>D42+M$34</f>
        <v>11.190891116986906</v>
      </c>
      <c r="H42" s="1"/>
      <c r="I42" s="1"/>
      <c r="K42" s="18" t="s">
        <v>13</v>
      </c>
      <c r="L42" s="27">
        <f t="shared" si="7"/>
        <v>11.403333333333334</v>
      </c>
      <c r="M42" s="30" t="s">
        <v>149</v>
      </c>
    </row>
    <row r="43" spans="3:13" ht="16" thickBot="1" x14ac:dyDescent="0.4">
      <c r="C43" s="28" t="s">
        <v>91</v>
      </c>
      <c r="D43" s="1">
        <f>N14</f>
        <v>7.0922222222222224</v>
      </c>
      <c r="E43" s="34" t="s">
        <v>134</v>
      </c>
      <c r="F43" s="1">
        <f t="shared" ref="F43:F44" si="9">D43+M$34</f>
        <v>9.136446672542462</v>
      </c>
      <c r="H43" s="1"/>
      <c r="I43" s="1"/>
      <c r="K43" s="18" t="s">
        <v>14</v>
      </c>
      <c r="L43" s="27">
        <f t="shared" si="7"/>
        <v>6.873333333333334</v>
      </c>
      <c r="M43" s="30" t="s">
        <v>136</v>
      </c>
    </row>
    <row r="44" spans="3:13" ht="16" thickBot="1" x14ac:dyDescent="0.4">
      <c r="C44" s="28" t="s">
        <v>92</v>
      </c>
      <c r="D44" s="1">
        <f>O14</f>
        <v>6.4911111111111115</v>
      </c>
      <c r="E44" s="34" t="s">
        <v>134</v>
      </c>
      <c r="F44" s="1">
        <f t="shared" si="9"/>
        <v>8.5353355614313511</v>
      </c>
      <c r="H44" s="1"/>
      <c r="I44" s="1"/>
      <c r="J44" s="1"/>
      <c r="K44" s="18" t="s">
        <v>15</v>
      </c>
      <c r="L44" s="27">
        <f t="shared" si="7"/>
        <v>6.5233333333333334</v>
      </c>
      <c r="M44" s="30" t="s">
        <v>136</v>
      </c>
    </row>
    <row r="45" spans="3:13" ht="15.5" x14ac:dyDescent="0.35">
      <c r="C45" s="31" t="s">
        <v>121</v>
      </c>
      <c r="D45" s="24">
        <f>M34</f>
        <v>2.0442244503202396</v>
      </c>
      <c r="E45" s="35"/>
      <c r="K45" s="22" t="s">
        <v>125</v>
      </c>
      <c r="L45" s="36">
        <f>M34</f>
        <v>2.0442244503202396</v>
      </c>
    </row>
  </sheetData>
  <mergeCells count="14">
    <mergeCell ref="J22:J23"/>
    <mergeCell ref="E21:I21"/>
    <mergeCell ref="C22:C23"/>
    <mergeCell ref="D22:D23"/>
    <mergeCell ref="E22:E23"/>
    <mergeCell ref="F22:F23"/>
    <mergeCell ref="G22:G23"/>
    <mergeCell ref="H22:I22"/>
    <mergeCell ref="D6:F6"/>
    <mergeCell ref="H6:H7"/>
    <mergeCell ref="L7:P7"/>
    <mergeCell ref="L8:L9"/>
    <mergeCell ref="M8:O8"/>
    <mergeCell ref="P8:P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W58"/>
  <sheetViews>
    <sheetView topLeftCell="A43" zoomScale="102" zoomScaleNormal="102" workbookViewId="0">
      <selection activeCell="M52" sqref="M52"/>
    </sheetView>
  </sheetViews>
  <sheetFormatPr defaultRowHeight="14.5" x14ac:dyDescent="0.35"/>
  <cols>
    <col min="1" max="1" width="8.7265625" style="111"/>
    <col min="2" max="2" width="4" style="111" customWidth="1"/>
    <col min="3" max="3" width="7.26953125" style="111" customWidth="1"/>
    <col min="4" max="5" width="7.7265625" style="111" customWidth="1"/>
    <col min="6" max="6" width="7.90625" style="111" customWidth="1"/>
    <col min="7" max="7" width="8.81640625" style="111" customWidth="1"/>
    <col min="8" max="8" width="9.26953125" style="111" customWidth="1"/>
    <col min="9" max="9" width="8.453125" style="111" customWidth="1"/>
    <col min="10" max="10" width="8.90625" style="111" customWidth="1"/>
    <col min="11" max="11" width="9.36328125" style="111" customWidth="1"/>
    <col min="12" max="12" width="8.7265625" style="111"/>
    <col min="13" max="13" width="6.81640625" style="111" customWidth="1"/>
    <col min="14" max="15" width="8.1796875" style="111" customWidth="1"/>
    <col min="16" max="16" width="8.453125" style="111" customWidth="1"/>
    <col min="17" max="17" width="9.54296875" style="111" customWidth="1"/>
    <col min="18" max="18" width="8.6328125" style="111" customWidth="1"/>
    <col min="19" max="19" width="7.90625" style="111" customWidth="1"/>
    <col min="20" max="20" width="9.7265625" style="111" customWidth="1"/>
    <col min="21" max="21" width="8.7265625" style="111" customWidth="1"/>
    <col min="22" max="22" width="7.90625" style="111" customWidth="1"/>
    <col min="23" max="23" width="10.26953125" style="111" customWidth="1"/>
    <col min="24" max="16384" width="8.7265625" style="111"/>
  </cols>
  <sheetData>
    <row r="2" spans="2:23" x14ac:dyDescent="0.35">
      <c r="B2" s="111" t="s">
        <v>64</v>
      </c>
    </row>
    <row r="5" spans="2:23" x14ac:dyDescent="0.35">
      <c r="Q5" s="111" t="s">
        <v>78</v>
      </c>
    </row>
    <row r="6" spans="2:23" x14ac:dyDescent="0.35">
      <c r="B6" s="112" t="s">
        <v>65</v>
      </c>
      <c r="C6" s="112" t="s">
        <v>66</v>
      </c>
      <c r="D6" s="112" t="s">
        <v>67</v>
      </c>
      <c r="E6" s="112" t="s">
        <v>74</v>
      </c>
      <c r="F6" s="112" t="s">
        <v>68</v>
      </c>
      <c r="G6" s="112" t="s">
        <v>69</v>
      </c>
      <c r="H6" s="112" t="s">
        <v>70</v>
      </c>
      <c r="I6" s="112" t="s">
        <v>71</v>
      </c>
      <c r="J6" s="112" t="s">
        <v>72</v>
      </c>
      <c r="K6" s="112" t="s">
        <v>73</v>
      </c>
      <c r="M6" s="112" t="s">
        <v>77</v>
      </c>
      <c r="N6" s="112" t="s">
        <v>66</v>
      </c>
      <c r="O6" s="112" t="s">
        <v>67</v>
      </c>
      <c r="P6" s="112" t="s">
        <v>74</v>
      </c>
      <c r="Q6" s="112" t="s">
        <v>68</v>
      </c>
      <c r="R6" s="112" t="s">
        <v>69</v>
      </c>
      <c r="S6" s="112" t="s">
        <v>70</v>
      </c>
      <c r="T6" s="112" t="s">
        <v>71</v>
      </c>
      <c r="U6" s="112" t="s">
        <v>72</v>
      </c>
      <c r="V6" s="112" t="s">
        <v>73</v>
      </c>
    </row>
    <row r="7" spans="2:23" x14ac:dyDescent="0.35">
      <c r="B7" s="111">
        <v>1</v>
      </c>
      <c r="C7" s="111">
        <v>1</v>
      </c>
      <c r="D7" s="111">
        <v>2</v>
      </c>
      <c r="E7" s="111">
        <v>3</v>
      </c>
      <c r="F7" s="111">
        <v>3</v>
      </c>
      <c r="G7" s="111">
        <v>2</v>
      </c>
      <c r="H7" s="111">
        <v>3</v>
      </c>
      <c r="I7" s="111">
        <v>3</v>
      </c>
      <c r="J7" s="111">
        <v>3</v>
      </c>
      <c r="K7" s="111">
        <v>3</v>
      </c>
      <c r="M7" s="111">
        <v>1</v>
      </c>
      <c r="N7" s="111">
        <v>4</v>
      </c>
      <c r="O7" s="111">
        <v>8.5</v>
      </c>
      <c r="P7" s="111">
        <v>8.5</v>
      </c>
      <c r="Q7" s="111">
        <v>4</v>
      </c>
      <c r="R7" s="111">
        <v>4</v>
      </c>
      <c r="S7" s="111">
        <v>4</v>
      </c>
      <c r="T7" s="111">
        <v>4</v>
      </c>
      <c r="U7" s="111">
        <v>4</v>
      </c>
      <c r="V7" s="111">
        <v>4</v>
      </c>
      <c r="W7" s="111">
        <f>SUM(N7:V7)</f>
        <v>45</v>
      </c>
    </row>
    <row r="8" spans="2:23" x14ac:dyDescent="0.35">
      <c r="B8" s="111">
        <v>2</v>
      </c>
      <c r="C8" s="111">
        <v>2</v>
      </c>
      <c r="D8" s="111">
        <v>4</v>
      </c>
      <c r="E8" s="111">
        <v>4</v>
      </c>
      <c r="F8" s="111">
        <v>2</v>
      </c>
      <c r="G8" s="111">
        <v>3</v>
      </c>
      <c r="H8" s="111">
        <v>2</v>
      </c>
      <c r="I8" s="111">
        <v>3</v>
      </c>
      <c r="J8" s="111">
        <v>4</v>
      </c>
      <c r="K8" s="111">
        <v>2</v>
      </c>
      <c r="M8" s="111">
        <v>2</v>
      </c>
      <c r="N8" s="111">
        <v>5</v>
      </c>
      <c r="O8" s="111">
        <v>8.5</v>
      </c>
      <c r="P8" s="111">
        <v>5</v>
      </c>
      <c r="Q8" s="111">
        <v>8.5</v>
      </c>
      <c r="R8" s="111">
        <v>5</v>
      </c>
      <c r="S8" s="111">
        <v>5</v>
      </c>
      <c r="T8" s="111">
        <v>1</v>
      </c>
      <c r="U8" s="111">
        <v>5</v>
      </c>
      <c r="V8" s="111">
        <v>2</v>
      </c>
      <c r="W8" s="111">
        <f t="shared" ref="W8:W36" si="0">SUM(N8:V8)</f>
        <v>45</v>
      </c>
    </row>
    <row r="9" spans="2:23" x14ac:dyDescent="0.35">
      <c r="B9" s="111">
        <v>3</v>
      </c>
      <c r="C9" s="111">
        <v>2</v>
      </c>
      <c r="D9" s="111">
        <v>1</v>
      </c>
      <c r="E9" s="111">
        <v>4</v>
      </c>
      <c r="F9" s="111">
        <v>2</v>
      </c>
      <c r="G9" s="111">
        <v>1</v>
      </c>
      <c r="H9" s="111">
        <v>2</v>
      </c>
      <c r="I9" s="111">
        <v>3</v>
      </c>
      <c r="J9" s="111">
        <v>5</v>
      </c>
      <c r="K9" s="111">
        <v>3</v>
      </c>
      <c r="M9" s="111">
        <v>3</v>
      </c>
      <c r="N9" s="111">
        <v>8</v>
      </c>
      <c r="O9" s="111">
        <v>3.5</v>
      </c>
      <c r="P9" s="111">
        <v>3.5</v>
      </c>
      <c r="Q9" s="111">
        <v>3.5</v>
      </c>
      <c r="R9" s="111">
        <v>3.5</v>
      </c>
      <c r="S9" s="111">
        <v>3.5</v>
      </c>
      <c r="T9" s="111">
        <v>8</v>
      </c>
      <c r="U9" s="111">
        <v>8</v>
      </c>
      <c r="V9" s="111">
        <v>3.5</v>
      </c>
      <c r="W9" s="111">
        <f t="shared" si="0"/>
        <v>45</v>
      </c>
    </row>
    <row r="10" spans="2:23" x14ac:dyDescent="0.35">
      <c r="B10" s="111">
        <v>4</v>
      </c>
      <c r="C10" s="111">
        <v>1</v>
      </c>
      <c r="D10" s="111">
        <v>1</v>
      </c>
      <c r="E10" s="111">
        <v>3</v>
      </c>
      <c r="F10" s="111">
        <v>3</v>
      </c>
      <c r="G10" s="111">
        <v>4</v>
      </c>
      <c r="H10" s="111">
        <v>2</v>
      </c>
      <c r="I10" s="111">
        <v>3</v>
      </c>
      <c r="J10" s="111">
        <v>2</v>
      </c>
      <c r="K10" s="111">
        <v>2</v>
      </c>
      <c r="M10" s="111">
        <v>4</v>
      </c>
      <c r="N10" s="111">
        <v>3</v>
      </c>
      <c r="O10" s="111">
        <v>8.5</v>
      </c>
      <c r="P10" s="111">
        <v>8.5</v>
      </c>
      <c r="Q10" s="111">
        <v>3</v>
      </c>
      <c r="R10" s="111">
        <v>1</v>
      </c>
      <c r="S10" s="111">
        <v>6</v>
      </c>
      <c r="T10" s="111">
        <v>6</v>
      </c>
      <c r="U10" s="111">
        <v>3</v>
      </c>
      <c r="V10" s="111">
        <v>6</v>
      </c>
      <c r="W10" s="111">
        <f t="shared" si="0"/>
        <v>45</v>
      </c>
    </row>
    <row r="11" spans="2:23" x14ac:dyDescent="0.35">
      <c r="B11" s="111">
        <v>5</v>
      </c>
      <c r="C11" s="111">
        <v>4</v>
      </c>
      <c r="D11" s="111">
        <v>4</v>
      </c>
      <c r="E11" s="111">
        <v>2</v>
      </c>
      <c r="F11" s="111">
        <v>4</v>
      </c>
      <c r="G11" s="111">
        <v>2</v>
      </c>
      <c r="H11" s="111">
        <v>3</v>
      </c>
      <c r="I11" s="111">
        <v>4</v>
      </c>
      <c r="J11" s="111">
        <v>3</v>
      </c>
      <c r="K11" s="111">
        <v>3</v>
      </c>
      <c r="M11" s="111">
        <v>5</v>
      </c>
      <c r="N11" s="111">
        <v>3</v>
      </c>
      <c r="O11" s="111">
        <v>8</v>
      </c>
      <c r="P11" s="111">
        <v>8</v>
      </c>
      <c r="Q11" s="111">
        <v>8</v>
      </c>
      <c r="R11" s="111">
        <v>5.5</v>
      </c>
      <c r="S11" s="111">
        <v>4</v>
      </c>
      <c r="T11" s="111">
        <v>1.5</v>
      </c>
      <c r="U11" s="111">
        <v>1.5</v>
      </c>
      <c r="V11" s="111">
        <v>5.5</v>
      </c>
      <c r="W11" s="111">
        <f t="shared" si="0"/>
        <v>45</v>
      </c>
    </row>
    <row r="12" spans="2:23" x14ac:dyDescent="0.35">
      <c r="B12" s="111">
        <v>6</v>
      </c>
      <c r="C12" s="111">
        <v>2</v>
      </c>
      <c r="D12" s="111">
        <v>4</v>
      </c>
      <c r="E12" s="111">
        <v>3</v>
      </c>
      <c r="F12" s="111">
        <v>2</v>
      </c>
      <c r="G12" s="111">
        <v>2</v>
      </c>
      <c r="H12" s="111">
        <v>3</v>
      </c>
      <c r="I12" s="111">
        <v>2</v>
      </c>
      <c r="J12" s="111">
        <v>3</v>
      </c>
      <c r="K12" s="111">
        <v>3</v>
      </c>
      <c r="M12" s="111">
        <v>6</v>
      </c>
      <c r="N12" s="111">
        <v>5</v>
      </c>
      <c r="O12" s="111">
        <v>5</v>
      </c>
      <c r="P12" s="111">
        <v>5</v>
      </c>
      <c r="Q12" s="111">
        <v>5</v>
      </c>
      <c r="R12" s="111">
        <v>5</v>
      </c>
      <c r="S12" s="111">
        <v>5</v>
      </c>
      <c r="T12" s="111">
        <v>5</v>
      </c>
      <c r="U12" s="111">
        <v>5</v>
      </c>
      <c r="V12" s="111">
        <v>5</v>
      </c>
      <c r="W12" s="111">
        <f t="shared" si="0"/>
        <v>45</v>
      </c>
    </row>
    <row r="13" spans="2:23" x14ac:dyDescent="0.35">
      <c r="B13" s="111">
        <v>7</v>
      </c>
      <c r="C13" s="111">
        <v>4</v>
      </c>
      <c r="D13" s="111">
        <v>3</v>
      </c>
      <c r="E13" s="111">
        <v>3</v>
      </c>
      <c r="F13" s="111">
        <v>3</v>
      </c>
      <c r="G13" s="111">
        <v>3</v>
      </c>
      <c r="H13" s="111">
        <v>4</v>
      </c>
      <c r="I13" s="111">
        <v>4</v>
      </c>
      <c r="J13" s="111">
        <v>3</v>
      </c>
      <c r="K13" s="111">
        <v>3</v>
      </c>
      <c r="M13" s="111">
        <v>7</v>
      </c>
      <c r="N13" s="111">
        <v>3.5</v>
      </c>
      <c r="O13" s="111">
        <v>9</v>
      </c>
      <c r="P13" s="111">
        <v>3.5</v>
      </c>
      <c r="Q13" s="111">
        <v>3.5</v>
      </c>
      <c r="R13" s="111">
        <v>7.5</v>
      </c>
      <c r="S13" s="111">
        <v>3.5</v>
      </c>
      <c r="T13" s="111">
        <v>3.5</v>
      </c>
      <c r="U13" s="111">
        <v>3.5</v>
      </c>
      <c r="V13" s="111">
        <v>7.5</v>
      </c>
      <c r="W13" s="111">
        <f t="shared" si="0"/>
        <v>45</v>
      </c>
    </row>
    <row r="14" spans="2:23" x14ac:dyDescent="0.35">
      <c r="B14" s="111">
        <v>8</v>
      </c>
      <c r="C14" s="111">
        <v>4</v>
      </c>
      <c r="D14" s="111">
        <v>4</v>
      </c>
      <c r="E14" s="111">
        <v>3</v>
      </c>
      <c r="F14" s="111">
        <v>2</v>
      </c>
      <c r="G14" s="111">
        <v>3</v>
      </c>
      <c r="H14" s="111">
        <v>3</v>
      </c>
      <c r="I14" s="111">
        <v>4</v>
      </c>
      <c r="J14" s="111">
        <v>3</v>
      </c>
      <c r="K14" s="111">
        <v>3</v>
      </c>
      <c r="M14" s="111">
        <v>8</v>
      </c>
      <c r="N14" s="111">
        <v>6.5</v>
      </c>
      <c r="O14" s="111">
        <v>8.5</v>
      </c>
      <c r="P14" s="111">
        <v>8.5</v>
      </c>
      <c r="Q14" s="111">
        <v>3.5</v>
      </c>
      <c r="R14" s="111">
        <v>3.5</v>
      </c>
      <c r="S14" s="111">
        <v>3.5</v>
      </c>
      <c r="T14" s="111">
        <v>3.5</v>
      </c>
      <c r="U14" s="111">
        <v>6.5</v>
      </c>
      <c r="V14" s="111">
        <v>1</v>
      </c>
      <c r="W14" s="111">
        <f t="shared" si="0"/>
        <v>45</v>
      </c>
    </row>
    <row r="15" spans="2:23" x14ac:dyDescent="0.35">
      <c r="B15" s="111">
        <v>9</v>
      </c>
      <c r="C15" s="111">
        <v>3</v>
      </c>
      <c r="D15" s="111">
        <v>5</v>
      </c>
      <c r="E15" s="111">
        <v>4</v>
      </c>
      <c r="F15" s="111">
        <v>4</v>
      </c>
      <c r="G15" s="111">
        <v>3</v>
      </c>
      <c r="H15" s="111">
        <v>3</v>
      </c>
      <c r="I15" s="111">
        <v>4</v>
      </c>
      <c r="J15" s="111">
        <v>3</v>
      </c>
      <c r="K15" s="111">
        <v>3</v>
      </c>
      <c r="M15" s="111">
        <v>9</v>
      </c>
      <c r="N15" s="111">
        <v>5</v>
      </c>
      <c r="O15" s="111">
        <v>5</v>
      </c>
      <c r="P15" s="111">
        <v>5</v>
      </c>
      <c r="Q15" s="111">
        <v>5</v>
      </c>
      <c r="R15" s="111">
        <v>5</v>
      </c>
      <c r="S15" s="111">
        <v>9</v>
      </c>
      <c r="T15" s="111">
        <v>5</v>
      </c>
      <c r="U15" s="111">
        <v>1</v>
      </c>
      <c r="V15" s="111">
        <v>5</v>
      </c>
      <c r="W15" s="111">
        <f t="shared" si="0"/>
        <v>45</v>
      </c>
    </row>
    <row r="16" spans="2:23" x14ac:dyDescent="0.35">
      <c r="B16" s="111">
        <v>10</v>
      </c>
      <c r="C16" s="111">
        <v>3</v>
      </c>
      <c r="D16" s="111">
        <v>3</v>
      </c>
      <c r="E16" s="111">
        <v>5</v>
      </c>
      <c r="F16" s="111">
        <v>2</v>
      </c>
      <c r="G16" s="111">
        <v>3</v>
      </c>
      <c r="H16" s="111">
        <v>4</v>
      </c>
      <c r="I16" s="111">
        <v>2</v>
      </c>
      <c r="J16" s="111">
        <v>4</v>
      </c>
      <c r="K16" s="111">
        <v>2</v>
      </c>
      <c r="M16" s="111">
        <v>10</v>
      </c>
      <c r="N16" s="111">
        <v>6.5</v>
      </c>
      <c r="O16" s="111">
        <v>1</v>
      </c>
      <c r="P16" s="111">
        <v>6.5</v>
      </c>
      <c r="Q16" s="111">
        <v>3</v>
      </c>
      <c r="R16" s="111">
        <v>6.5</v>
      </c>
      <c r="S16" s="111">
        <v>3</v>
      </c>
      <c r="T16" s="111">
        <v>6.5</v>
      </c>
      <c r="U16" s="111">
        <v>9</v>
      </c>
      <c r="V16" s="111">
        <v>3</v>
      </c>
      <c r="W16" s="111">
        <f t="shared" si="0"/>
        <v>45</v>
      </c>
    </row>
    <row r="17" spans="2:23" x14ac:dyDescent="0.35">
      <c r="B17" s="111">
        <v>11</v>
      </c>
      <c r="C17" s="111">
        <v>3</v>
      </c>
      <c r="D17" s="111">
        <v>5</v>
      </c>
      <c r="E17" s="111">
        <v>4</v>
      </c>
      <c r="F17" s="111">
        <v>3</v>
      </c>
      <c r="G17" s="111">
        <v>4</v>
      </c>
      <c r="H17" s="111">
        <v>3</v>
      </c>
      <c r="I17" s="111">
        <v>1</v>
      </c>
      <c r="J17" s="111">
        <v>5</v>
      </c>
      <c r="K17" s="111">
        <v>4</v>
      </c>
      <c r="M17" s="111">
        <v>11</v>
      </c>
      <c r="N17" s="111">
        <v>6.5</v>
      </c>
      <c r="O17" s="111">
        <v>6.5</v>
      </c>
      <c r="P17" s="111">
        <v>9</v>
      </c>
      <c r="Q17" s="111">
        <v>6.5</v>
      </c>
      <c r="R17" s="111">
        <v>3.5</v>
      </c>
      <c r="S17" s="111">
        <v>1.5</v>
      </c>
      <c r="T17" s="111">
        <v>1.5</v>
      </c>
      <c r="U17" s="111">
        <v>6.5</v>
      </c>
      <c r="V17" s="111">
        <v>3.5</v>
      </c>
      <c r="W17" s="111">
        <f t="shared" si="0"/>
        <v>45</v>
      </c>
    </row>
    <row r="18" spans="2:23" x14ac:dyDescent="0.35">
      <c r="B18" s="111">
        <v>12</v>
      </c>
      <c r="C18" s="111">
        <v>3</v>
      </c>
      <c r="D18" s="111">
        <v>3</v>
      </c>
      <c r="E18" s="111">
        <v>3</v>
      </c>
      <c r="F18" s="111">
        <v>4</v>
      </c>
      <c r="G18" s="111">
        <v>3</v>
      </c>
      <c r="H18" s="111">
        <v>1</v>
      </c>
      <c r="I18" s="111">
        <v>1</v>
      </c>
      <c r="J18" s="111">
        <v>1</v>
      </c>
      <c r="K18" s="111">
        <v>1</v>
      </c>
      <c r="M18" s="111">
        <v>12</v>
      </c>
      <c r="N18" s="111">
        <v>7</v>
      </c>
      <c r="O18" s="111">
        <v>3</v>
      </c>
      <c r="P18" s="111">
        <v>3</v>
      </c>
      <c r="Q18" s="111">
        <v>3</v>
      </c>
      <c r="R18" s="111">
        <v>7</v>
      </c>
      <c r="S18" s="111">
        <v>7</v>
      </c>
      <c r="T18" s="111">
        <v>1</v>
      </c>
      <c r="U18" s="111">
        <v>7</v>
      </c>
      <c r="V18" s="111">
        <v>7</v>
      </c>
      <c r="W18" s="111">
        <f t="shared" si="0"/>
        <v>45</v>
      </c>
    </row>
    <row r="19" spans="2:23" x14ac:dyDescent="0.35">
      <c r="B19" s="111">
        <v>13</v>
      </c>
      <c r="C19" s="111">
        <v>3</v>
      </c>
      <c r="D19" s="111">
        <v>5</v>
      </c>
      <c r="E19" s="111">
        <v>5</v>
      </c>
      <c r="F19" s="111">
        <v>2</v>
      </c>
      <c r="G19" s="111">
        <v>2</v>
      </c>
      <c r="H19" s="111">
        <v>3</v>
      </c>
      <c r="I19" s="111">
        <v>1</v>
      </c>
      <c r="J19" s="111">
        <v>4</v>
      </c>
      <c r="K19" s="111">
        <v>3</v>
      </c>
      <c r="M19" s="111">
        <v>13</v>
      </c>
      <c r="N19" s="111">
        <v>4</v>
      </c>
      <c r="O19" s="111">
        <v>8.5</v>
      </c>
      <c r="P19" s="111">
        <v>8.5</v>
      </c>
      <c r="Q19" s="111">
        <v>4</v>
      </c>
      <c r="R19" s="111">
        <v>6.5</v>
      </c>
      <c r="S19" s="111">
        <v>4</v>
      </c>
      <c r="T19" s="111">
        <v>1.5</v>
      </c>
      <c r="U19" s="111">
        <v>6.5</v>
      </c>
      <c r="V19" s="111">
        <v>1.5</v>
      </c>
      <c r="W19" s="111">
        <f t="shared" si="0"/>
        <v>45</v>
      </c>
    </row>
    <row r="20" spans="2:23" x14ac:dyDescent="0.35">
      <c r="B20" s="111">
        <v>14</v>
      </c>
      <c r="C20" s="111">
        <v>4</v>
      </c>
      <c r="D20" s="111">
        <v>2</v>
      </c>
      <c r="E20" s="111">
        <v>2</v>
      </c>
      <c r="F20" s="111">
        <v>2</v>
      </c>
      <c r="G20" s="111">
        <v>1</v>
      </c>
      <c r="H20" s="111">
        <v>1</v>
      </c>
      <c r="I20" s="111">
        <v>2</v>
      </c>
      <c r="J20" s="111">
        <v>1</v>
      </c>
      <c r="K20" s="111">
        <v>1</v>
      </c>
      <c r="M20" s="111">
        <v>14</v>
      </c>
      <c r="N20" s="111">
        <v>7.5</v>
      </c>
      <c r="O20" s="111">
        <v>4</v>
      </c>
      <c r="P20" s="111">
        <v>9</v>
      </c>
      <c r="Q20" s="111">
        <v>4</v>
      </c>
      <c r="R20" s="111">
        <v>4</v>
      </c>
      <c r="S20" s="111">
        <v>4</v>
      </c>
      <c r="T20" s="111">
        <v>1</v>
      </c>
      <c r="U20" s="111">
        <v>7.5</v>
      </c>
      <c r="V20" s="111">
        <v>4</v>
      </c>
      <c r="W20" s="111">
        <f t="shared" si="0"/>
        <v>45</v>
      </c>
    </row>
    <row r="21" spans="2:23" x14ac:dyDescent="0.35">
      <c r="B21" s="111">
        <v>15</v>
      </c>
      <c r="C21" s="111">
        <v>4</v>
      </c>
      <c r="D21" s="111">
        <v>3</v>
      </c>
      <c r="E21" s="111">
        <v>4</v>
      </c>
      <c r="F21" s="111">
        <v>5</v>
      </c>
      <c r="G21" s="111">
        <v>3</v>
      </c>
      <c r="H21" s="111">
        <v>4</v>
      </c>
      <c r="I21" s="111">
        <v>3</v>
      </c>
      <c r="J21" s="111">
        <v>3</v>
      </c>
      <c r="K21" s="111">
        <v>5</v>
      </c>
      <c r="M21" s="111">
        <v>15</v>
      </c>
      <c r="N21" s="111">
        <v>6</v>
      </c>
      <c r="O21" s="111">
        <v>2</v>
      </c>
      <c r="P21" s="111">
        <v>2</v>
      </c>
      <c r="Q21" s="111">
        <v>6</v>
      </c>
      <c r="R21" s="111">
        <v>6</v>
      </c>
      <c r="S21" s="111">
        <v>2</v>
      </c>
      <c r="T21" s="111">
        <v>9</v>
      </c>
      <c r="U21" s="111">
        <v>6</v>
      </c>
      <c r="V21" s="111">
        <v>6</v>
      </c>
      <c r="W21" s="111">
        <f t="shared" si="0"/>
        <v>45</v>
      </c>
    </row>
    <row r="22" spans="2:23" x14ac:dyDescent="0.35">
      <c r="B22" s="111">
        <v>16</v>
      </c>
      <c r="C22" s="111">
        <v>4</v>
      </c>
      <c r="D22" s="111">
        <v>2</v>
      </c>
      <c r="E22" s="111">
        <v>2</v>
      </c>
      <c r="F22" s="111">
        <v>4</v>
      </c>
      <c r="G22" s="111">
        <v>4</v>
      </c>
      <c r="H22" s="111">
        <v>2</v>
      </c>
      <c r="I22" s="111">
        <v>5</v>
      </c>
      <c r="J22" s="111">
        <v>4</v>
      </c>
      <c r="K22" s="111">
        <v>4</v>
      </c>
      <c r="M22" s="111">
        <v>16</v>
      </c>
      <c r="N22" s="111">
        <v>6</v>
      </c>
      <c r="O22" s="111">
        <v>2.5</v>
      </c>
      <c r="P22" s="111">
        <v>6</v>
      </c>
      <c r="Q22" s="111">
        <v>8.5</v>
      </c>
      <c r="R22" s="111">
        <v>2.5</v>
      </c>
      <c r="S22" s="111">
        <v>6</v>
      </c>
      <c r="T22" s="111">
        <v>2.5</v>
      </c>
      <c r="U22" s="111">
        <v>2.5</v>
      </c>
      <c r="V22" s="111">
        <v>8.5</v>
      </c>
      <c r="W22" s="111">
        <f t="shared" si="0"/>
        <v>45</v>
      </c>
    </row>
    <row r="23" spans="2:23" x14ac:dyDescent="0.35">
      <c r="B23" s="111">
        <v>17</v>
      </c>
      <c r="C23" s="111">
        <v>4</v>
      </c>
      <c r="D23" s="111">
        <v>3</v>
      </c>
      <c r="E23" s="111">
        <v>5</v>
      </c>
      <c r="F23" s="111">
        <v>3</v>
      </c>
      <c r="G23" s="111">
        <v>3</v>
      </c>
      <c r="H23" s="111">
        <v>3</v>
      </c>
      <c r="I23" s="111">
        <v>1</v>
      </c>
      <c r="J23" s="111">
        <v>4</v>
      </c>
      <c r="K23" s="111">
        <v>3</v>
      </c>
      <c r="M23" s="111">
        <v>17</v>
      </c>
      <c r="N23" s="111">
        <v>9</v>
      </c>
      <c r="O23" s="111">
        <v>6.5</v>
      </c>
      <c r="P23" s="111">
        <v>6.5</v>
      </c>
      <c r="Q23" s="111">
        <v>6.5</v>
      </c>
      <c r="R23" s="111">
        <v>2.5</v>
      </c>
      <c r="S23" s="111">
        <v>2.5</v>
      </c>
      <c r="T23" s="111">
        <v>6.5</v>
      </c>
      <c r="U23" s="111">
        <v>2.5</v>
      </c>
      <c r="V23" s="111">
        <v>2.5</v>
      </c>
      <c r="W23" s="111">
        <f t="shared" si="0"/>
        <v>45</v>
      </c>
    </row>
    <row r="24" spans="2:23" x14ac:dyDescent="0.35">
      <c r="B24" s="111">
        <v>18</v>
      </c>
      <c r="C24" s="111">
        <v>3</v>
      </c>
      <c r="D24" s="111">
        <v>5</v>
      </c>
      <c r="E24" s="111">
        <v>5</v>
      </c>
      <c r="F24" s="111">
        <v>3</v>
      </c>
      <c r="G24" s="111">
        <v>4</v>
      </c>
      <c r="H24" s="111">
        <v>3</v>
      </c>
      <c r="I24" s="111">
        <v>2</v>
      </c>
      <c r="J24" s="111">
        <v>4</v>
      </c>
      <c r="K24" s="111">
        <v>2</v>
      </c>
      <c r="M24" s="111">
        <v>18</v>
      </c>
      <c r="N24" s="111">
        <v>5</v>
      </c>
      <c r="O24" s="111">
        <v>8.5</v>
      </c>
      <c r="P24" s="111">
        <v>8.5</v>
      </c>
      <c r="Q24" s="111">
        <v>2.5</v>
      </c>
      <c r="R24" s="111">
        <v>2.5</v>
      </c>
      <c r="S24" s="111">
        <v>5</v>
      </c>
      <c r="T24" s="111">
        <v>1</v>
      </c>
      <c r="U24" s="111">
        <v>7</v>
      </c>
      <c r="V24" s="111">
        <v>5</v>
      </c>
      <c r="W24" s="111">
        <f t="shared" si="0"/>
        <v>45</v>
      </c>
    </row>
    <row r="25" spans="2:23" x14ac:dyDescent="0.35">
      <c r="B25" s="111">
        <v>19</v>
      </c>
      <c r="C25" s="111">
        <v>3</v>
      </c>
      <c r="D25" s="111">
        <v>2</v>
      </c>
      <c r="E25" s="111">
        <v>2</v>
      </c>
      <c r="F25" s="111">
        <v>2</v>
      </c>
      <c r="G25" s="111">
        <v>3</v>
      </c>
      <c r="H25" s="111">
        <v>3</v>
      </c>
      <c r="I25" s="111">
        <v>1</v>
      </c>
      <c r="J25" s="111">
        <v>3</v>
      </c>
      <c r="K25" s="111">
        <v>3</v>
      </c>
      <c r="M25" s="111">
        <v>19</v>
      </c>
      <c r="N25" s="111">
        <v>6.5</v>
      </c>
      <c r="O25" s="111">
        <v>6.5</v>
      </c>
      <c r="P25" s="111">
        <v>6.5</v>
      </c>
      <c r="Q25" s="111">
        <v>9</v>
      </c>
      <c r="R25" s="111">
        <v>6.5</v>
      </c>
      <c r="S25" s="111">
        <v>2.5</v>
      </c>
      <c r="T25" s="111">
        <v>2.5</v>
      </c>
      <c r="U25" s="111">
        <v>2.5</v>
      </c>
      <c r="V25" s="111">
        <v>2.5</v>
      </c>
      <c r="W25" s="111">
        <f t="shared" si="0"/>
        <v>45</v>
      </c>
    </row>
    <row r="26" spans="2:23" x14ac:dyDescent="0.35">
      <c r="B26" s="111">
        <v>20</v>
      </c>
      <c r="C26" s="111">
        <v>3</v>
      </c>
      <c r="D26" s="111">
        <v>3</v>
      </c>
      <c r="E26" s="111">
        <v>4</v>
      </c>
      <c r="F26" s="111">
        <v>3</v>
      </c>
      <c r="G26" s="111">
        <v>2</v>
      </c>
      <c r="H26" s="111">
        <v>1</v>
      </c>
      <c r="I26" s="111">
        <v>1</v>
      </c>
      <c r="J26" s="111">
        <v>3</v>
      </c>
      <c r="K26" s="111">
        <v>2</v>
      </c>
      <c r="M26" s="111">
        <v>20</v>
      </c>
      <c r="N26" s="111">
        <v>3</v>
      </c>
      <c r="O26" s="111">
        <v>8.5</v>
      </c>
      <c r="P26" s="111">
        <v>6</v>
      </c>
      <c r="Q26" s="111">
        <v>3</v>
      </c>
      <c r="R26" s="111">
        <v>6</v>
      </c>
      <c r="S26" s="111">
        <v>3</v>
      </c>
      <c r="T26" s="111">
        <v>1</v>
      </c>
      <c r="U26" s="111">
        <v>8.5</v>
      </c>
      <c r="V26" s="111">
        <v>6</v>
      </c>
      <c r="W26" s="111">
        <f t="shared" si="0"/>
        <v>45</v>
      </c>
    </row>
    <row r="27" spans="2:23" x14ac:dyDescent="0.35">
      <c r="B27" s="111">
        <v>21</v>
      </c>
      <c r="C27" s="111">
        <v>3</v>
      </c>
      <c r="D27" s="111">
        <v>1</v>
      </c>
      <c r="E27" s="111">
        <v>3</v>
      </c>
      <c r="F27" s="111">
        <v>2</v>
      </c>
      <c r="G27" s="111">
        <v>3</v>
      </c>
      <c r="H27" s="111">
        <v>2</v>
      </c>
      <c r="I27" s="111">
        <v>3</v>
      </c>
      <c r="J27" s="111">
        <v>4</v>
      </c>
      <c r="K27" s="111">
        <v>2</v>
      </c>
      <c r="M27" s="111">
        <v>21</v>
      </c>
      <c r="N27" s="111">
        <v>5</v>
      </c>
      <c r="O27" s="111">
        <v>5</v>
      </c>
      <c r="P27" s="111">
        <v>9</v>
      </c>
      <c r="Q27" s="111">
        <v>2</v>
      </c>
      <c r="R27" s="111">
        <v>5</v>
      </c>
      <c r="S27" s="111">
        <v>7.5</v>
      </c>
      <c r="T27" s="111">
        <v>2</v>
      </c>
      <c r="U27" s="111">
        <v>7.5</v>
      </c>
      <c r="V27" s="111">
        <v>2</v>
      </c>
      <c r="W27" s="111">
        <f t="shared" si="0"/>
        <v>45</v>
      </c>
    </row>
    <row r="28" spans="2:23" x14ac:dyDescent="0.35">
      <c r="B28" s="111">
        <v>22</v>
      </c>
      <c r="C28" s="111">
        <v>3</v>
      </c>
      <c r="D28" s="111">
        <v>3</v>
      </c>
      <c r="E28" s="111">
        <v>3</v>
      </c>
      <c r="F28" s="111">
        <v>3</v>
      </c>
      <c r="G28" s="111">
        <v>3</v>
      </c>
      <c r="H28" s="111">
        <v>4</v>
      </c>
      <c r="I28" s="111">
        <v>3</v>
      </c>
      <c r="J28" s="111">
        <v>2</v>
      </c>
      <c r="K28" s="111">
        <v>3</v>
      </c>
      <c r="M28" s="111">
        <v>22</v>
      </c>
      <c r="N28" s="111">
        <v>3</v>
      </c>
      <c r="O28" s="111">
        <v>9</v>
      </c>
      <c r="P28" s="111">
        <v>7</v>
      </c>
      <c r="Q28" s="111">
        <v>7</v>
      </c>
      <c r="R28" s="111">
        <v>3</v>
      </c>
      <c r="S28" s="111">
        <v>3</v>
      </c>
      <c r="T28" s="111">
        <v>7</v>
      </c>
      <c r="U28" s="111">
        <v>3</v>
      </c>
      <c r="V28" s="111">
        <v>3</v>
      </c>
      <c r="W28" s="111">
        <f t="shared" si="0"/>
        <v>45</v>
      </c>
    </row>
    <row r="29" spans="2:23" x14ac:dyDescent="0.35">
      <c r="B29" s="111">
        <v>23</v>
      </c>
      <c r="C29" s="111">
        <v>4</v>
      </c>
      <c r="D29" s="111">
        <v>5</v>
      </c>
      <c r="E29" s="111">
        <v>5</v>
      </c>
      <c r="F29" s="111">
        <v>3</v>
      </c>
      <c r="G29" s="111">
        <v>3</v>
      </c>
      <c r="H29" s="111">
        <v>3</v>
      </c>
      <c r="I29" s="111">
        <v>3</v>
      </c>
      <c r="J29" s="111">
        <v>4</v>
      </c>
      <c r="K29" s="111">
        <v>2</v>
      </c>
      <c r="M29" s="111">
        <v>23</v>
      </c>
      <c r="N29" s="111">
        <v>8</v>
      </c>
      <c r="O29" s="111">
        <v>8</v>
      </c>
      <c r="P29" s="111">
        <v>4</v>
      </c>
      <c r="Q29" s="111">
        <v>1</v>
      </c>
      <c r="R29" s="111">
        <v>4</v>
      </c>
      <c r="S29" s="111">
        <v>4</v>
      </c>
      <c r="T29" s="111">
        <v>8</v>
      </c>
      <c r="U29" s="111">
        <v>4</v>
      </c>
      <c r="V29" s="111">
        <v>4</v>
      </c>
      <c r="W29" s="111">
        <f t="shared" si="0"/>
        <v>45</v>
      </c>
    </row>
    <row r="30" spans="2:23" x14ac:dyDescent="0.35">
      <c r="B30" s="111">
        <v>24</v>
      </c>
      <c r="C30" s="111">
        <v>2</v>
      </c>
      <c r="D30" s="111">
        <v>4</v>
      </c>
      <c r="E30" s="111">
        <v>2</v>
      </c>
      <c r="F30" s="111">
        <v>2</v>
      </c>
      <c r="G30" s="111">
        <v>3</v>
      </c>
      <c r="H30" s="111">
        <v>2</v>
      </c>
      <c r="I30" s="111">
        <v>2</v>
      </c>
      <c r="J30" s="111">
        <v>2</v>
      </c>
      <c r="K30" s="111">
        <v>3</v>
      </c>
      <c r="M30" s="111">
        <v>24</v>
      </c>
      <c r="N30" s="111">
        <v>8</v>
      </c>
      <c r="O30" s="111">
        <v>3.5</v>
      </c>
      <c r="P30" s="111">
        <v>3.5</v>
      </c>
      <c r="Q30" s="111">
        <v>3.5</v>
      </c>
      <c r="R30" s="111">
        <v>3.5</v>
      </c>
      <c r="S30" s="111">
        <v>8</v>
      </c>
      <c r="T30" s="111">
        <v>8</v>
      </c>
      <c r="U30" s="111">
        <v>3.5</v>
      </c>
      <c r="V30" s="111">
        <v>3.5</v>
      </c>
      <c r="W30" s="111">
        <f t="shared" si="0"/>
        <v>45</v>
      </c>
    </row>
    <row r="31" spans="2:23" x14ac:dyDescent="0.35">
      <c r="B31" s="111">
        <v>25</v>
      </c>
      <c r="C31" s="111">
        <v>2</v>
      </c>
      <c r="D31" s="111">
        <v>2</v>
      </c>
      <c r="E31" s="111">
        <v>2</v>
      </c>
      <c r="F31" s="111">
        <v>2</v>
      </c>
      <c r="G31" s="111">
        <v>2</v>
      </c>
      <c r="H31" s="111">
        <v>2</v>
      </c>
      <c r="I31" s="111">
        <v>2</v>
      </c>
      <c r="J31" s="111">
        <v>2</v>
      </c>
      <c r="K31" s="111">
        <v>2</v>
      </c>
      <c r="M31" s="111">
        <v>25</v>
      </c>
      <c r="N31" s="111">
        <v>2.5</v>
      </c>
      <c r="O31" s="111">
        <v>9</v>
      </c>
      <c r="P31" s="111">
        <v>6.5</v>
      </c>
      <c r="Q31" s="111">
        <v>2.5</v>
      </c>
      <c r="R31" s="111">
        <v>2.5</v>
      </c>
      <c r="S31" s="111">
        <v>6.5</v>
      </c>
      <c r="T31" s="111">
        <v>2.5</v>
      </c>
      <c r="U31" s="111">
        <v>6.5</v>
      </c>
      <c r="V31" s="111">
        <v>6.5</v>
      </c>
      <c r="W31" s="111">
        <f t="shared" si="0"/>
        <v>45</v>
      </c>
    </row>
    <row r="32" spans="2:23" x14ac:dyDescent="0.35">
      <c r="B32" s="111">
        <v>26</v>
      </c>
      <c r="C32" s="111">
        <v>2</v>
      </c>
      <c r="D32" s="111">
        <v>5</v>
      </c>
      <c r="E32" s="111">
        <v>5</v>
      </c>
      <c r="F32" s="111">
        <v>5</v>
      </c>
      <c r="G32" s="111">
        <v>4</v>
      </c>
      <c r="H32" s="111">
        <v>3</v>
      </c>
      <c r="I32" s="111">
        <v>1</v>
      </c>
      <c r="J32" s="111">
        <v>1</v>
      </c>
      <c r="K32" s="111">
        <v>4</v>
      </c>
      <c r="M32" s="111">
        <v>26</v>
      </c>
      <c r="N32" s="111">
        <v>7.5</v>
      </c>
      <c r="O32" s="111">
        <v>7.5</v>
      </c>
      <c r="P32" s="111">
        <v>1.5</v>
      </c>
      <c r="Q32" s="111">
        <v>7.5</v>
      </c>
      <c r="R32" s="111">
        <v>1.5</v>
      </c>
      <c r="S32" s="111">
        <v>4</v>
      </c>
      <c r="T32" s="111">
        <v>7.5</v>
      </c>
      <c r="U32" s="111">
        <v>4</v>
      </c>
      <c r="V32" s="111">
        <v>4</v>
      </c>
      <c r="W32" s="111">
        <f t="shared" si="0"/>
        <v>45</v>
      </c>
    </row>
    <row r="33" spans="2:23" x14ac:dyDescent="0.35">
      <c r="B33" s="111">
        <v>27</v>
      </c>
      <c r="C33" s="111">
        <v>2</v>
      </c>
      <c r="D33" s="111">
        <v>5</v>
      </c>
      <c r="E33" s="111">
        <v>5</v>
      </c>
      <c r="F33" s="111">
        <v>2</v>
      </c>
      <c r="G33" s="111">
        <v>1</v>
      </c>
      <c r="H33" s="111">
        <v>4</v>
      </c>
      <c r="I33" s="111">
        <v>4</v>
      </c>
      <c r="J33" s="111">
        <v>2</v>
      </c>
      <c r="K33" s="111">
        <v>4</v>
      </c>
      <c r="M33" s="111">
        <v>27</v>
      </c>
      <c r="N33" s="111">
        <v>1.5</v>
      </c>
      <c r="O33" s="111">
        <v>1.5</v>
      </c>
      <c r="P33" s="111">
        <v>7</v>
      </c>
      <c r="Q33" s="111">
        <v>7</v>
      </c>
      <c r="R33" s="111">
        <v>9</v>
      </c>
      <c r="S33" s="111">
        <v>4</v>
      </c>
      <c r="T33" s="111">
        <v>7</v>
      </c>
      <c r="U33" s="111">
        <v>4</v>
      </c>
      <c r="V33" s="111">
        <v>4</v>
      </c>
      <c r="W33" s="111">
        <f t="shared" si="0"/>
        <v>45</v>
      </c>
    </row>
    <row r="34" spans="2:23" x14ac:dyDescent="0.35">
      <c r="B34" s="111">
        <v>28</v>
      </c>
      <c r="C34" s="111">
        <v>3</v>
      </c>
      <c r="D34" s="111">
        <v>2</v>
      </c>
      <c r="E34" s="111">
        <v>2</v>
      </c>
      <c r="F34" s="111">
        <v>2</v>
      </c>
      <c r="G34" s="111">
        <v>2</v>
      </c>
      <c r="H34" s="111">
        <v>2</v>
      </c>
      <c r="I34" s="111">
        <v>3</v>
      </c>
      <c r="J34" s="111">
        <v>3</v>
      </c>
      <c r="K34" s="111">
        <v>2</v>
      </c>
      <c r="M34" s="111">
        <v>28</v>
      </c>
      <c r="N34" s="111">
        <v>4</v>
      </c>
      <c r="O34" s="111">
        <v>1.5</v>
      </c>
      <c r="P34" s="111">
        <v>8</v>
      </c>
      <c r="Q34" s="111">
        <v>4</v>
      </c>
      <c r="R34" s="111">
        <v>1.5</v>
      </c>
      <c r="S34" s="111">
        <v>4</v>
      </c>
      <c r="T34" s="111">
        <v>6.5</v>
      </c>
      <c r="U34" s="111">
        <v>9</v>
      </c>
      <c r="V34" s="111">
        <v>6.5</v>
      </c>
      <c r="W34" s="111">
        <f t="shared" si="0"/>
        <v>45</v>
      </c>
    </row>
    <row r="35" spans="2:23" x14ac:dyDescent="0.35">
      <c r="B35" s="111">
        <v>29</v>
      </c>
      <c r="C35" s="111">
        <v>3</v>
      </c>
      <c r="D35" s="111">
        <v>4</v>
      </c>
      <c r="E35" s="111">
        <v>3</v>
      </c>
      <c r="F35" s="111">
        <v>4</v>
      </c>
      <c r="G35" s="111">
        <v>3</v>
      </c>
      <c r="H35" s="111">
        <v>3</v>
      </c>
      <c r="I35" s="111">
        <v>1</v>
      </c>
      <c r="J35" s="111">
        <v>3</v>
      </c>
      <c r="K35" s="111">
        <v>2</v>
      </c>
      <c r="M35" s="111">
        <v>29</v>
      </c>
      <c r="N35" s="111">
        <v>1</v>
      </c>
      <c r="O35" s="111">
        <v>2.5</v>
      </c>
      <c r="P35" s="111">
        <v>6.5</v>
      </c>
      <c r="Q35" s="111">
        <v>6.5</v>
      </c>
      <c r="R35" s="111">
        <v>2.5</v>
      </c>
      <c r="S35" s="111">
        <v>6.5</v>
      </c>
      <c r="T35" s="111">
        <v>6.5</v>
      </c>
      <c r="U35" s="111">
        <v>6.5</v>
      </c>
      <c r="V35" s="111">
        <v>6.5</v>
      </c>
      <c r="W35" s="111">
        <f t="shared" si="0"/>
        <v>45</v>
      </c>
    </row>
    <row r="36" spans="2:23" x14ac:dyDescent="0.35">
      <c r="B36" s="111">
        <v>30</v>
      </c>
      <c r="C36" s="111">
        <v>3</v>
      </c>
      <c r="D36" s="111">
        <v>4</v>
      </c>
      <c r="E36" s="111">
        <v>4</v>
      </c>
      <c r="F36" s="111">
        <v>3</v>
      </c>
      <c r="G36" s="111">
        <v>3</v>
      </c>
      <c r="H36" s="111">
        <v>3</v>
      </c>
      <c r="I36" s="111">
        <v>3</v>
      </c>
      <c r="J36" s="111">
        <v>3</v>
      </c>
      <c r="K36" s="111">
        <v>3</v>
      </c>
      <c r="M36" s="111">
        <v>30</v>
      </c>
      <c r="N36" s="111">
        <v>2.5</v>
      </c>
      <c r="O36" s="111">
        <v>8</v>
      </c>
      <c r="P36" s="111">
        <v>8</v>
      </c>
      <c r="Q36" s="111">
        <v>2.5</v>
      </c>
      <c r="R36" s="111">
        <v>5.5</v>
      </c>
      <c r="S36" s="111">
        <v>2.5</v>
      </c>
      <c r="T36" s="111">
        <v>5.5</v>
      </c>
      <c r="U36" s="111">
        <v>8</v>
      </c>
      <c r="V36" s="111">
        <v>2.5</v>
      </c>
      <c r="W36" s="111">
        <f t="shared" si="0"/>
        <v>45</v>
      </c>
    </row>
    <row r="37" spans="2:23" x14ac:dyDescent="0.35">
      <c r="B37" s="111" t="s">
        <v>76</v>
      </c>
      <c r="C37" s="113">
        <f t="shared" ref="C37:K37" si="1">AVERAGE(C7:C36)</f>
        <v>2.9</v>
      </c>
      <c r="D37" s="113">
        <f t="shared" si="1"/>
        <v>3.3</v>
      </c>
      <c r="E37" s="113">
        <f t="shared" si="1"/>
        <v>3.4666666666666668</v>
      </c>
      <c r="F37" s="114">
        <f t="shared" si="1"/>
        <v>2.8666666666666667</v>
      </c>
      <c r="G37" s="113">
        <f t="shared" si="1"/>
        <v>2.7333333333333334</v>
      </c>
      <c r="H37" s="113">
        <f t="shared" si="1"/>
        <v>2.7</v>
      </c>
      <c r="I37" s="113">
        <f t="shared" si="1"/>
        <v>2.5</v>
      </c>
      <c r="J37" s="113">
        <f t="shared" si="1"/>
        <v>3.0333333333333332</v>
      </c>
      <c r="K37" s="113">
        <f t="shared" si="1"/>
        <v>2.7333333333333334</v>
      </c>
      <c r="M37" s="111" t="s">
        <v>102</v>
      </c>
      <c r="N37" s="111">
        <f t="shared" ref="N37:V37" si="2">SUM(N7:N36)</f>
        <v>153</v>
      </c>
      <c r="O37" s="111">
        <f t="shared" si="2"/>
        <v>177.5</v>
      </c>
      <c r="P37" s="111">
        <f t="shared" si="2"/>
        <v>188</v>
      </c>
      <c r="Q37" s="111">
        <f t="shared" si="2"/>
        <v>143.5</v>
      </c>
      <c r="R37" s="111">
        <f t="shared" si="2"/>
        <v>131.5</v>
      </c>
      <c r="S37" s="111">
        <f t="shared" si="2"/>
        <v>134</v>
      </c>
      <c r="T37" s="111">
        <f t="shared" si="2"/>
        <v>132</v>
      </c>
      <c r="U37" s="111">
        <f t="shared" si="2"/>
        <v>159</v>
      </c>
      <c r="V37" s="111">
        <f t="shared" si="2"/>
        <v>131.5</v>
      </c>
    </row>
    <row r="38" spans="2:23" x14ac:dyDescent="0.35">
      <c r="B38" s="111" t="s">
        <v>2</v>
      </c>
      <c r="C38" s="111">
        <f t="shared" ref="C38:K38" si="3">SUM(C7:C36)</f>
        <v>87</v>
      </c>
      <c r="D38" s="111">
        <f t="shared" si="3"/>
        <v>99</v>
      </c>
      <c r="E38" s="111">
        <f t="shared" si="3"/>
        <v>104</v>
      </c>
      <c r="F38" s="111">
        <f t="shared" si="3"/>
        <v>86</v>
      </c>
      <c r="G38" s="111">
        <f t="shared" si="3"/>
        <v>82</v>
      </c>
      <c r="H38" s="111">
        <f t="shared" si="3"/>
        <v>81</v>
      </c>
      <c r="I38" s="111">
        <f t="shared" si="3"/>
        <v>75</v>
      </c>
      <c r="J38" s="111">
        <f t="shared" si="3"/>
        <v>91</v>
      </c>
      <c r="K38" s="111">
        <f t="shared" si="3"/>
        <v>82</v>
      </c>
      <c r="M38" s="111" t="s">
        <v>103</v>
      </c>
      <c r="N38" s="111">
        <f t="shared" ref="N38:V38" si="4">AVERAGE(N7:N36)</f>
        <v>5.0999999999999996</v>
      </c>
      <c r="O38" s="111">
        <f t="shared" si="4"/>
        <v>5.916666666666667</v>
      </c>
      <c r="P38" s="111">
        <f t="shared" si="4"/>
        <v>6.2666666666666666</v>
      </c>
      <c r="Q38" s="111">
        <f t="shared" si="4"/>
        <v>4.7833333333333332</v>
      </c>
      <c r="R38" s="111">
        <f t="shared" si="4"/>
        <v>4.3833333333333337</v>
      </c>
      <c r="S38" s="111">
        <f t="shared" si="4"/>
        <v>4.4666666666666668</v>
      </c>
      <c r="T38" s="111">
        <f t="shared" si="4"/>
        <v>4.4000000000000004</v>
      </c>
      <c r="U38" s="111">
        <f t="shared" si="4"/>
        <v>5.3</v>
      </c>
      <c r="V38" s="111">
        <f t="shared" si="4"/>
        <v>4.3833333333333337</v>
      </c>
    </row>
    <row r="47" spans="2:23" x14ac:dyDescent="0.35">
      <c r="C47" s="111" t="s">
        <v>130</v>
      </c>
      <c r="D47" s="111">
        <f>(12/(30*9)*(9+1)*SUMSQ(N37:V37)-(3*30)*(9+1))</f>
        <v>90698.666666666672</v>
      </c>
      <c r="G47" s="115" t="s">
        <v>0</v>
      </c>
      <c r="H47" s="115" t="s">
        <v>60</v>
      </c>
      <c r="I47" s="115" t="s">
        <v>132</v>
      </c>
    </row>
    <row r="48" spans="2:23" x14ac:dyDescent="0.35">
      <c r="C48" s="111" t="s">
        <v>131</v>
      </c>
      <c r="D48" s="111">
        <f>_xlfn.CHISQ.INV.RT(0.05,8)</f>
        <v>15.507313055865453</v>
      </c>
      <c r="G48" s="116"/>
      <c r="H48" s="116"/>
      <c r="I48" s="116"/>
    </row>
    <row r="49" spans="3:15" ht="15.5" x14ac:dyDescent="0.35">
      <c r="C49" s="111" t="s">
        <v>138</v>
      </c>
      <c r="D49" s="111" t="s">
        <v>143</v>
      </c>
      <c r="G49" s="117" t="s">
        <v>7</v>
      </c>
      <c r="H49" s="118">
        <f>C37</f>
        <v>2.9</v>
      </c>
      <c r="I49" s="118">
        <f>N37</f>
        <v>153</v>
      </c>
      <c r="J49" s="111" t="s">
        <v>136</v>
      </c>
      <c r="K49" s="119"/>
      <c r="L49" s="114"/>
      <c r="N49" s="113"/>
    </row>
    <row r="50" spans="3:15" ht="15.5" x14ac:dyDescent="0.35">
      <c r="G50" s="117" t="s">
        <v>8</v>
      </c>
      <c r="H50" s="118">
        <f>D37</f>
        <v>3.3</v>
      </c>
      <c r="I50" s="118">
        <f>O37</f>
        <v>177.5</v>
      </c>
      <c r="J50" s="111" t="s">
        <v>135</v>
      </c>
      <c r="K50" s="119"/>
      <c r="L50" s="114"/>
      <c r="N50" s="113"/>
      <c r="O50" s="114"/>
    </row>
    <row r="51" spans="3:15" ht="15.5" x14ac:dyDescent="0.35">
      <c r="G51" s="117" t="s">
        <v>9</v>
      </c>
      <c r="H51" s="118">
        <f>E37</f>
        <v>3.4666666666666668</v>
      </c>
      <c r="I51" s="118">
        <f>P37</f>
        <v>188</v>
      </c>
      <c r="J51" s="111" t="s">
        <v>135</v>
      </c>
      <c r="K51" s="119"/>
      <c r="L51" s="114"/>
      <c r="N51" s="113"/>
      <c r="O51" s="114"/>
    </row>
    <row r="52" spans="3:15" ht="15.5" x14ac:dyDescent="0.35">
      <c r="G52" s="117" t="s">
        <v>10</v>
      </c>
      <c r="H52" s="118">
        <f>F37</f>
        <v>2.8666666666666667</v>
      </c>
      <c r="I52" s="118">
        <f>Q37</f>
        <v>143.5</v>
      </c>
      <c r="J52" s="111" t="s">
        <v>136</v>
      </c>
      <c r="K52" s="119"/>
      <c r="L52" s="114"/>
      <c r="N52" s="113"/>
      <c r="O52" s="114"/>
    </row>
    <row r="53" spans="3:15" ht="15.5" x14ac:dyDescent="0.35">
      <c r="G53" s="117" t="s">
        <v>11</v>
      </c>
      <c r="H53" s="118">
        <f>G37</f>
        <v>2.7333333333333334</v>
      </c>
      <c r="I53" s="118">
        <f>R37</f>
        <v>131.5</v>
      </c>
      <c r="J53" s="111" t="s">
        <v>134</v>
      </c>
      <c r="K53" s="119"/>
      <c r="L53" s="114"/>
      <c r="N53" s="113"/>
      <c r="O53" s="114"/>
    </row>
    <row r="54" spans="3:15" ht="15.5" x14ac:dyDescent="0.35">
      <c r="G54" s="117" t="s">
        <v>12</v>
      </c>
      <c r="H54" s="118">
        <f>H37</f>
        <v>2.7</v>
      </c>
      <c r="I54" s="118">
        <f>S37</f>
        <v>134</v>
      </c>
      <c r="J54" s="111" t="s">
        <v>134</v>
      </c>
      <c r="K54" s="119"/>
      <c r="L54" s="114"/>
      <c r="N54" s="113"/>
      <c r="O54" s="114"/>
    </row>
    <row r="55" spans="3:15" ht="15.5" x14ac:dyDescent="0.35">
      <c r="G55" s="117" t="s">
        <v>13</v>
      </c>
      <c r="H55" s="118">
        <f>I37</f>
        <v>2.5</v>
      </c>
      <c r="I55" s="118">
        <f>T37</f>
        <v>132</v>
      </c>
      <c r="J55" s="111" t="s">
        <v>134</v>
      </c>
      <c r="K55" s="119"/>
      <c r="L55" s="114"/>
      <c r="N55" s="113"/>
      <c r="O55" s="114"/>
    </row>
    <row r="56" spans="3:15" ht="15.5" x14ac:dyDescent="0.35">
      <c r="G56" s="117" t="s">
        <v>14</v>
      </c>
      <c r="H56" s="118">
        <f>J37</f>
        <v>3.0333333333333332</v>
      </c>
      <c r="I56" s="118">
        <f>U37</f>
        <v>159</v>
      </c>
      <c r="J56" s="111" t="s">
        <v>136</v>
      </c>
      <c r="K56" s="119"/>
      <c r="L56" s="114"/>
      <c r="N56" s="113"/>
    </row>
    <row r="57" spans="3:15" ht="15.5" x14ac:dyDescent="0.35">
      <c r="G57" s="117" t="s">
        <v>15</v>
      </c>
      <c r="H57" s="118">
        <f>K37</f>
        <v>2.7333333333333334</v>
      </c>
      <c r="I57" s="118">
        <f>V37</f>
        <v>131.5</v>
      </c>
      <c r="J57" s="111" t="s">
        <v>134</v>
      </c>
      <c r="K57" s="119"/>
      <c r="L57" s="114"/>
      <c r="N57" s="113"/>
    </row>
    <row r="58" spans="3:15" ht="15.5" x14ac:dyDescent="0.35">
      <c r="G58" s="120" t="s">
        <v>133</v>
      </c>
      <c r="H58" s="121">
        <f>1.645*SQRT(30*9*(9+1)/6)</f>
        <v>34.895719651556121</v>
      </c>
      <c r="I58" s="121"/>
    </row>
  </sheetData>
  <sortState xmlns:xlrd2="http://schemas.microsoft.com/office/spreadsheetml/2017/richdata2" ref="K49:L57">
    <sortCondition ref="L49:L57"/>
  </sortState>
  <mergeCells count="4">
    <mergeCell ref="G47:G48"/>
    <mergeCell ref="H47:H48"/>
    <mergeCell ref="I47:I48"/>
    <mergeCell ref="H58:I5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KADAR AIR</vt:lpstr>
      <vt:lpstr>KADAR ABU</vt:lpstr>
      <vt:lpstr>PROTEIN</vt:lpstr>
      <vt:lpstr>RENDEMEN</vt:lpstr>
      <vt:lpstr>KELARUTAN</vt:lpstr>
      <vt:lpstr> WARNA L</vt:lpstr>
      <vt:lpstr>WARNA a</vt:lpstr>
      <vt:lpstr>WARNA b</vt:lpstr>
      <vt:lpstr>orlep aroma</vt:lpstr>
      <vt:lpstr>orlep warna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nabilah nur r</dc:creator>
  <cp:lastModifiedBy>nabilah nur r</cp:lastModifiedBy>
  <dcterms:created xsi:type="dcterms:W3CDTF">2023-03-14T08:09:22Z</dcterms:created>
  <dcterms:modified xsi:type="dcterms:W3CDTF">2023-08-08T23:41:46Z</dcterms:modified>
</cp:coreProperties>
</file>